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195" windowHeight="13035" activeTab="2"/>
  </bookViews>
  <sheets>
    <sheet name="set_dic_2010" sheetId="2" r:id="rId1"/>
    <sheet name="gen_apr_2011 " sheetId="4" r:id="rId2"/>
    <sheet name="mag_ago_2011" sheetId="6" r:id="rId3"/>
  </sheets>
  <calcPr calcId="125725"/>
</workbook>
</file>

<file path=xl/calcChain.xml><?xml version="1.0" encoding="utf-8"?>
<calcChain xmlns="http://schemas.openxmlformats.org/spreadsheetml/2006/main">
  <c r="G9" i="6"/>
  <c r="D9"/>
  <c r="C9"/>
  <c r="M17" i="4"/>
  <c r="L24" i="6"/>
  <c r="K24"/>
  <c r="K25" s="1"/>
  <c r="J24"/>
  <c r="J25" s="1"/>
  <c r="N23"/>
  <c r="O23" s="1"/>
  <c r="M23"/>
  <c r="P23" s="1"/>
  <c r="N22"/>
  <c r="O22" s="1"/>
  <c r="M22"/>
  <c r="P22" s="1"/>
  <c r="O21"/>
  <c r="N21"/>
  <c r="M21"/>
  <c r="P21" s="1"/>
  <c r="L18"/>
  <c r="K18"/>
  <c r="K19" s="1"/>
  <c r="J18"/>
  <c r="J19" s="1"/>
  <c r="N17"/>
  <c r="O17" s="1"/>
  <c r="M17"/>
  <c r="P17" s="1"/>
  <c r="N16"/>
  <c r="O16" s="1"/>
  <c r="M16"/>
  <c r="P16" s="1"/>
  <c r="O15"/>
  <c r="N15"/>
  <c r="M15"/>
  <c r="P15" s="1"/>
  <c r="L12"/>
  <c r="K12"/>
  <c r="K13" s="1"/>
  <c r="J12"/>
  <c r="J13" s="1"/>
  <c r="N11"/>
  <c r="O11" s="1"/>
  <c r="M11"/>
  <c r="P11" s="1"/>
  <c r="N10"/>
  <c r="O10" s="1"/>
  <c r="M10"/>
  <c r="P10" s="1"/>
  <c r="O9"/>
  <c r="N9"/>
  <c r="M9"/>
  <c r="P9" s="1"/>
  <c r="L6"/>
  <c r="K6"/>
  <c r="K7" s="1"/>
  <c r="J6"/>
  <c r="J7" s="1"/>
  <c r="N5"/>
  <c r="O5" s="1"/>
  <c r="M5"/>
  <c r="P5" s="1"/>
  <c r="O4"/>
  <c r="N4"/>
  <c r="M4"/>
  <c r="P4" s="1"/>
  <c r="N3"/>
  <c r="O3" s="1"/>
  <c r="M3"/>
  <c r="P3" s="1"/>
  <c r="D3"/>
  <c r="L24" i="4"/>
  <c r="L25" s="1"/>
  <c r="K24"/>
  <c r="K25" s="1"/>
  <c r="J24"/>
  <c r="J25" s="1"/>
  <c r="N23"/>
  <c r="O23" s="1"/>
  <c r="M23"/>
  <c r="P23" s="1"/>
  <c r="N22"/>
  <c r="O22" s="1"/>
  <c r="M22"/>
  <c r="P22" s="1"/>
  <c r="N21"/>
  <c r="O21" s="1"/>
  <c r="M21"/>
  <c r="P21" s="1"/>
  <c r="L18"/>
  <c r="L19" s="1"/>
  <c r="K18"/>
  <c r="K19" s="1"/>
  <c r="J18"/>
  <c r="J19" s="1"/>
  <c r="N17"/>
  <c r="O17" s="1"/>
  <c r="P17"/>
  <c r="N16"/>
  <c r="O16" s="1"/>
  <c r="M16"/>
  <c r="P16" s="1"/>
  <c r="N15"/>
  <c r="O15" s="1"/>
  <c r="M15"/>
  <c r="P15" s="1"/>
  <c r="L12"/>
  <c r="L13" s="1"/>
  <c r="K12"/>
  <c r="K13" s="1"/>
  <c r="J12"/>
  <c r="J13" s="1"/>
  <c r="N11"/>
  <c r="O11" s="1"/>
  <c r="M11"/>
  <c r="P11" s="1"/>
  <c r="N10"/>
  <c r="O10" s="1"/>
  <c r="M10"/>
  <c r="P10" s="1"/>
  <c r="N9"/>
  <c r="O9" s="1"/>
  <c r="M9"/>
  <c r="P9" s="1"/>
  <c r="L6"/>
  <c r="L7" s="1"/>
  <c r="K6"/>
  <c r="K7" s="1"/>
  <c r="J6"/>
  <c r="J7" s="1"/>
  <c r="N5"/>
  <c r="O5" s="1"/>
  <c r="M5"/>
  <c r="P5" s="1"/>
  <c r="N4"/>
  <c r="O4" s="1"/>
  <c r="M4"/>
  <c r="P4" s="1"/>
  <c r="N3"/>
  <c r="O3" s="1"/>
  <c r="M3"/>
  <c r="P3" s="1"/>
  <c r="J6" i="2"/>
  <c r="K6"/>
  <c r="L6"/>
  <c r="D3"/>
  <c r="L24"/>
  <c r="K24"/>
  <c r="K25" s="1"/>
  <c r="J24"/>
  <c r="J25" s="1"/>
  <c r="N23"/>
  <c r="O23" s="1"/>
  <c r="M23"/>
  <c r="P23" s="1"/>
  <c r="N22"/>
  <c r="O22" s="1"/>
  <c r="M22"/>
  <c r="P22" s="1"/>
  <c r="N21"/>
  <c r="O21" s="1"/>
  <c r="M21"/>
  <c r="P21" s="1"/>
  <c r="L18"/>
  <c r="L19" s="1"/>
  <c r="K18"/>
  <c r="J18"/>
  <c r="J19" s="1"/>
  <c r="K19"/>
  <c r="M17"/>
  <c r="P17" s="1"/>
  <c r="N17"/>
  <c r="O17" s="1"/>
  <c r="M16"/>
  <c r="P16" s="1"/>
  <c r="N16"/>
  <c r="O16" s="1"/>
  <c r="M15"/>
  <c r="P15" s="1"/>
  <c r="N15"/>
  <c r="O15" s="1"/>
  <c r="L12"/>
  <c r="L13" s="1"/>
  <c r="K12"/>
  <c r="J12"/>
  <c r="M11"/>
  <c r="P11" s="1"/>
  <c r="N11"/>
  <c r="O11" s="1"/>
  <c r="M10"/>
  <c r="P10" s="1"/>
  <c r="N10"/>
  <c r="O10" s="1"/>
  <c r="M9"/>
  <c r="P9" s="1"/>
  <c r="N9"/>
  <c r="O9" s="1"/>
  <c r="M6"/>
  <c r="M7" s="1"/>
  <c r="L7"/>
  <c r="K7"/>
  <c r="J7"/>
  <c r="P6"/>
  <c r="M5"/>
  <c r="P5" s="1"/>
  <c r="N5"/>
  <c r="O5"/>
  <c r="M4"/>
  <c r="P4"/>
  <c r="N4"/>
  <c r="O4"/>
  <c r="M3"/>
  <c r="P3"/>
  <c r="N3"/>
  <c r="O3"/>
  <c r="N12" i="4" l="1"/>
  <c r="M6" i="6"/>
  <c r="M7" s="1"/>
  <c r="L7"/>
  <c r="M12"/>
  <c r="M13" s="1"/>
  <c r="L13"/>
  <c r="M18"/>
  <c r="M19" s="1"/>
  <c r="L19"/>
  <c r="M24"/>
  <c r="M25" s="1"/>
  <c r="L25"/>
  <c r="N6"/>
  <c r="N12"/>
  <c r="N18"/>
  <c r="N24"/>
  <c r="N6" i="2"/>
  <c r="M6" i="4"/>
  <c r="M7" s="1"/>
  <c r="M12"/>
  <c r="M13" s="1"/>
  <c r="M18"/>
  <c r="M19" s="1"/>
  <c r="M24"/>
  <c r="M25" s="1"/>
  <c r="N6"/>
  <c r="N18"/>
  <c r="N24"/>
  <c r="N18" i="2"/>
  <c r="N19" s="1"/>
  <c r="M18"/>
  <c r="P18" s="1"/>
  <c r="N12"/>
  <c r="N13" s="1"/>
  <c r="K13"/>
  <c r="M12"/>
  <c r="M13" s="1"/>
  <c r="J13"/>
  <c r="M24"/>
  <c r="M25" s="1"/>
  <c r="L25"/>
  <c r="N24"/>
  <c r="N7"/>
  <c r="O6"/>
  <c r="N19" i="6" l="1"/>
  <c r="O18"/>
  <c r="N7"/>
  <c r="O6"/>
  <c r="P18"/>
  <c r="P12"/>
  <c r="N25"/>
  <c r="O24"/>
  <c r="N13"/>
  <c r="O12"/>
  <c r="P24"/>
  <c r="P6"/>
  <c r="N19" i="4"/>
  <c r="O18"/>
  <c r="N7"/>
  <c r="O6"/>
  <c r="N25"/>
  <c r="O24"/>
  <c r="N13"/>
  <c r="O12"/>
  <c r="P18"/>
  <c r="P6"/>
  <c r="P24"/>
  <c r="P12"/>
  <c r="O18" i="2"/>
  <c r="M19"/>
  <c r="P12"/>
  <c r="O12"/>
  <c r="P24"/>
  <c r="N25"/>
  <c r="O24"/>
</calcChain>
</file>

<file path=xl/comments1.xml><?xml version="1.0" encoding="utf-8"?>
<comments xmlns="http://schemas.openxmlformats.org/spreadsheetml/2006/main">
  <authors>
    <author>Alberto</author>
  </authors>
  <commentList>
    <comment ref="O2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</commentList>
</comments>
</file>

<file path=xl/comments2.xml><?xml version="1.0" encoding="utf-8"?>
<comments xmlns="http://schemas.openxmlformats.org/spreadsheetml/2006/main">
  <authors>
    <author>Alberto</author>
  </authors>
  <commentList>
    <comment ref="O2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</commentList>
</comments>
</file>

<file path=xl/comments3.xml><?xml version="1.0" encoding="utf-8"?>
<comments xmlns="http://schemas.openxmlformats.org/spreadsheetml/2006/main">
  <authors>
    <author>Alberto</author>
  </authors>
  <commentList>
    <comment ref="O2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Quota dell'energia prodotta dai pannelli consumata istantaneamente.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Quota dell'energia prelevata direttamente dai pannelli sui consumi totali.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FERIALI 8.00-19.00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venerdì 7.00 - 8.00 / 19.00 - 23.00; sabato 7.00-23.00;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Alberto:</t>
        </r>
        <r>
          <rPr>
            <sz val="9"/>
            <color indexed="81"/>
            <rFont val="Tahoma"/>
            <family val="2"/>
          </rPr>
          <t xml:space="preserve">
lunedì - sabato 23.00 - 7.00 / domenica 00.00 - 24.00;  + FESTIVI!</t>
        </r>
      </text>
    </comment>
  </commentList>
</comments>
</file>

<file path=xl/sharedStrings.xml><?xml version="1.0" encoding="utf-8"?>
<sst xmlns="http://schemas.openxmlformats.org/spreadsheetml/2006/main" count="270" uniqueCount="33">
  <si>
    <t>ESERCIZIO</t>
  </si>
  <si>
    <t>LETTURA METANO m3</t>
  </si>
  <si>
    <t xml:space="preserve">    LETTURA ACQUA POZZO m3</t>
  </si>
  <si>
    <t>CONSUMI m3/mese</t>
  </si>
  <si>
    <t>CONSUMI TOTALI</t>
  </si>
  <si>
    <t>KW AUTOCONSUMATI</t>
  </si>
  <si>
    <t>% AUTOCONSUMO</t>
  </si>
  <si>
    <t>CONS. m3/g</t>
  </si>
  <si>
    <t>A1</t>
  </si>
  <si>
    <t>A2</t>
  </si>
  <si>
    <t>A3</t>
  </si>
  <si>
    <t>media gg.</t>
  </si>
  <si>
    <t>FASCE</t>
  </si>
  <si>
    <t>% solare su cons TOT</t>
  </si>
  <si>
    <t>SETT.</t>
  </si>
  <si>
    <t>PRODUZIONE GSE</t>
  </si>
  <si>
    <t>OTT</t>
  </si>
  <si>
    <t>NOV</t>
  </si>
  <si>
    <t>DIC</t>
  </si>
  <si>
    <t>Lettura Bilancio termico KW/h</t>
  </si>
  <si>
    <t>PRELIEVI ENEL</t>
  </si>
  <si>
    <t>IMMISSIONI ENEL</t>
  </si>
  <si>
    <t>% Solare su cons TOT       Energia prelevata direttamente dai pannelli sui consumi totali</t>
  </si>
  <si>
    <t>% AUTOCONSUMO          Energia prodotta dai pannelli consumata istantaneamente</t>
  </si>
  <si>
    <t>A1 Feriali 8.00-19,00</t>
  </si>
  <si>
    <t>A2 Lun_ven 7.00-8.00 /19,00-23,00 sabato 7,00-23,00</t>
  </si>
  <si>
    <t>A3 Lun-sab 23,00-7,00 domenica 00-24 più Festivi</t>
  </si>
  <si>
    <t>REGISTRAZIONE DEI CONSUMI METANO_ ACQUA POZZO_ ENERGIA ELETTRICA PRELEVATA E PRODOTTA</t>
  </si>
  <si>
    <t>Tot.</t>
  </si>
  <si>
    <t>gen</t>
  </si>
  <si>
    <t>GIU</t>
  </si>
  <si>
    <t>LUG</t>
  </si>
  <si>
    <t>AGO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</si>
</sst>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textRotation="45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/>
    <xf numFmtId="0" fontId="3" fillId="0" borderId="16" xfId="0" applyFont="1" applyBorder="1"/>
    <xf numFmtId="0" fontId="0" fillId="0" borderId="16" xfId="0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4" fontId="2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/>
    </xf>
    <xf numFmtId="14" fontId="2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/>
    <xf numFmtId="0" fontId="0" fillId="0" borderId="18" xfId="0" applyBorder="1"/>
    <xf numFmtId="0" fontId="9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0" fontId="2" fillId="0" borderId="8" xfId="0" applyNumberFormat="1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10" fontId="1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0" fontId="2" fillId="0" borderId="27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0" fontId="1" fillId="0" borderId="8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3" fillId="0" borderId="17" xfId="0" applyFont="1" applyFill="1" applyBorder="1"/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7" xfId="0" applyFont="1" applyFill="1" applyBorder="1"/>
    <xf numFmtId="165" fontId="12" fillId="0" borderId="7" xfId="0" applyNumberFormat="1" applyFont="1" applyFill="1" applyBorder="1" applyAlignment="1">
      <alignment horizontal="center"/>
    </xf>
    <xf numFmtId="165" fontId="12" fillId="0" borderId="1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7" xfId="0" applyFont="1" applyFill="1" applyBorder="1"/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3" fillId="3" borderId="14" xfId="0" applyNumberFormat="1" applyFont="1" applyFill="1" applyBorder="1" applyAlignment="1">
      <alignment horizontal="center"/>
    </xf>
    <xf numFmtId="165" fontId="12" fillId="3" borderId="7" xfId="0" applyNumberFormat="1" applyFont="1" applyFill="1" applyBorder="1" applyAlignment="1">
      <alignment horizontal="center"/>
    </xf>
    <xf numFmtId="165" fontId="12" fillId="3" borderId="14" xfId="0" applyNumberFormat="1" applyFont="1" applyFill="1" applyBorder="1" applyAlignment="1">
      <alignment horizontal="center"/>
    </xf>
    <xf numFmtId="165" fontId="14" fillId="3" borderId="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E10" sqref="E10"/>
    </sheetView>
  </sheetViews>
  <sheetFormatPr defaultRowHeight="12.75"/>
  <cols>
    <col min="1" max="1" width="10.140625" customWidth="1"/>
    <col min="2" max="2" width="7.7109375" customWidth="1"/>
    <col min="3" max="3" width="7.5703125" customWidth="1"/>
    <col min="4" max="5" width="6.5703125" customWidth="1"/>
    <col min="6" max="6" width="8.42578125" customWidth="1"/>
    <col min="7" max="7" width="7.5703125" customWidth="1"/>
    <col min="8" max="8" width="6.140625" style="1" customWidth="1"/>
    <col min="9" max="9" width="6.7109375" style="1" customWidth="1"/>
    <col min="10" max="10" width="8.28515625" style="1" customWidth="1"/>
    <col min="11" max="11" width="9.5703125" style="1" customWidth="1"/>
    <col min="12" max="12" width="10.28515625" style="1" customWidth="1"/>
    <col min="13" max="13" width="8.7109375" style="1" customWidth="1"/>
    <col min="14" max="14" width="8" style="1" customWidth="1"/>
    <col min="15" max="15" width="13.5703125" style="1" customWidth="1"/>
    <col min="16" max="16" width="11.140625" style="1" customWidth="1"/>
  </cols>
  <sheetData>
    <row r="1" spans="1:17" ht="17.25" customHeight="1">
      <c r="H1" s="41"/>
      <c r="I1" s="40" t="s">
        <v>27</v>
      </c>
    </row>
    <row r="2" spans="1:17" ht="45" customHeight="1">
      <c r="A2" s="20" t="s">
        <v>0</v>
      </c>
      <c r="B2" s="12" t="s">
        <v>1</v>
      </c>
      <c r="C2" s="12" t="s">
        <v>3</v>
      </c>
      <c r="D2" s="12" t="s">
        <v>7</v>
      </c>
      <c r="E2" s="12" t="s">
        <v>19</v>
      </c>
      <c r="F2" s="13" t="s">
        <v>2</v>
      </c>
      <c r="G2" s="50" t="s">
        <v>3</v>
      </c>
      <c r="H2" s="46" t="s">
        <v>14</v>
      </c>
      <c r="I2" s="47" t="s">
        <v>12</v>
      </c>
      <c r="J2" s="48" t="s">
        <v>20</v>
      </c>
      <c r="K2" s="48" t="s">
        <v>21</v>
      </c>
      <c r="L2" s="48" t="s">
        <v>15</v>
      </c>
      <c r="M2" s="48" t="s">
        <v>4</v>
      </c>
      <c r="N2" s="49" t="s">
        <v>5</v>
      </c>
      <c r="O2" s="48" t="s">
        <v>6</v>
      </c>
      <c r="P2" s="114" t="s">
        <v>13</v>
      </c>
    </row>
    <row r="3" spans="1:17">
      <c r="A3" s="32">
        <v>40451</v>
      </c>
      <c r="B3" s="118">
        <v>38630</v>
      </c>
      <c r="C3" s="4">
        <v>12</v>
      </c>
      <c r="D3" s="120">
        <f>SUM(C3/H7)</f>
        <v>0.4</v>
      </c>
      <c r="E3" s="23"/>
      <c r="F3" s="23">
        <v>2354</v>
      </c>
      <c r="G3" s="122">
        <v>15</v>
      </c>
      <c r="H3" s="14">
        <v>2010</v>
      </c>
      <c r="I3" s="17" t="s">
        <v>8</v>
      </c>
      <c r="J3" s="55">
        <v>29</v>
      </c>
      <c r="K3" s="59">
        <v>137</v>
      </c>
      <c r="L3" s="55">
        <v>221</v>
      </c>
      <c r="M3" s="55">
        <f>J3+L3-K3</f>
        <v>113</v>
      </c>
      <c r="N3" s="55">
        <f>L3-K3</f>
        <v>84</v>
      </c>
      <c r="O3" s="63">
        <f>IF(N3=0, 0, N3/L3)</f>
        <v>0.38009049773755654</v>
      </c>
      <c r="P3" s="89">
        <f>(L3-K3)/M3</f>
        <v>0.74336283185840712</v>
      </c>
    </row>
    <row r="4" spans="1:17">
      <c r="A4" s="24"/>
      <c r="B4" s="25"/>
      <c r="C4" s="25"/>
      <c r="D4" s="25"/>
      <c r="E4" s="93"/>
      <c r="F4" s="8"/>
      <c r="G4" s="8"/>
      <c r="H4" s="15"/>
      <c r="I4" s="18" t="s">
        <v>9</v>
      </c>
      <c r="J4" s="56">
        <v>91</v>
      </c>
      <c r="K4" s="60">
        <v>27</v>
      </c>
      <c r="L4" s="56">
        <v>44</v>
      </c>
      <c r="M4" s="55">
        <f>J4+L4-K4</f>
        <v>108</v>
      </c>
      <c r="N4" s="55">
        <f>L4-K4</f>
        <v>17</v>
      </c>
      <c r="O4" s="108">
        <f>IF(N4=0, 0, N4/L4)</f>
        <v>0.38636363636363635</v>
      </c>
      <c r="P4" s="90">
        <f>(L4-K4)/M4</f>
        <v>0.15740740740740741</v>
      </c>
      <c r="Q4" s="7"/>
    </row>
    <row r="5" spans="1:17">
      <c r="A5" s="9"/>
      <c r="B5" s="9"/>
      <c r="C5" s="9"/>
      <c r="D5" s="9"/>
      <c r="E5" s="9"/>
      <c r="F5" s="9"/>
      <c r="G5" s="9"/>
      <c r="H5" s="15"/>
      <c r="I5" s="18" t="s">
        <v>10</v>
      </c>
      <c r="J5" s="57">
        <v>93</v>
      </c>
      <c r="K5" s="61">
        <v>32</v>
      </c>
      <c r="L5" s="57">
        <v>50</v>
      </c>
      <c r="M5" s="57">
        <f>J5+L5-K5</f>
        <v>111</v>
      </c>
      <c r="N5" s="57">
        <f>L5-K5</f>
        <v>18</v>
      </c>
      <c r="O5" s="64">
        <f>IF(N5=0, 0, N5/L5)</f>
        <v>0.36</v>
      </c>
      <c r="P5" s="90">
        <f>(L5-K5)/M5</f>
        <v>0.16216216216216217</v>
      </c>
    </row>
    <row r="6" spans="1:17">
      <c r="A6" s="124"/>
      <c r="B6" s="43"/>
      <c r="C6" s="43"/>
      <c r="D6" s="43"/>
      <c r="E6" s="43"/>
      <c r="F6" s="43"/>
      <c r="G6" s="124"/>
      <c r="H6" s="124"/>
      <c r="I6" s="125" t="s">
        <v>28</v>
      </c>
      <c r="J6" s="70">
        <f>SUM(J3:J5)</f>
        <v>213</v>
      </c>
      <c r="K6" s="71">
        <f>SUM(K3:K5)</f>
        <v>196</v>
      </c>
      <c r="L6" s="109">
        <f>SUM(L3:L5)</f>
        <v>315</v>
      </c>
      <c r="M6" s="130">
        <f>J6+L6-K6</f>
        <v>332</v>
      </c>
      <c r="N6" s="111">
        <f>L6-K6</f>
        <v>119</v>
      </c>
      <c r="O6" s="72">
        <f>IF(N6=0, 0, N6/L6)</f>
        <v>0.37777777777777777</v>
      </c>
      <c r="P6" s="74">
        <f>(L6-K6)/M6</f>
        <v>0.35843373493975905</v>
      </c>
    </row>
    <row r="7" spans="1:17">
      <c r="A7" s="10"/>
      <c r="B7" s="10"/>
      <c r="C7" s="10"/>
      <c r="D7" s="10"/>
      <c r="E7" s="10"/>
      <c r="F7" s="10"/>
      <c r="G7" s="10"/>
      <c r="H7" s="103">
        <v>30</v>
      </c>
      <c r="I7" s="19" t="s">
        <v>11</v>
      </c>
      <c r="J7" s="97">
        <f>J6/H7</f>
        <v>7.1</v>
      </c>
      <c r="K7" s="98">
        <f>K6/H7</f>
        <v>6.5333333333333332</v>
      </c>
      <c r="L7" s="97">
        <f>L6/H7</f>
        <v>10.5</v>
      </c>
      <c r="M7" s="99">
        <f>M6/H7</f>
        <v>11.066666666666666</v>
      </c>
      <c r="N7" s="99">
        <f>N6/H7</f>
        <v>3.9666666666666668</v>
      </c>
      <c r="O7" s="72"/>
      <c r="P7" s="75"/>
    </row>
    <row r="8" spans="1:17" ht="45" customHeight="1">
      <c r="A8" s="20" t="s">
        <v>0</v>
      </c>
      <c r="B8" s="12" t="s">
        <v>1</v>
      </c>
      <c r="C8" s="12" t="s">
        <v>3</v>
      </c>
      <c r="D8" s="12" t="s">
        <v>7</v>
      </c>
      <c r="E8" s="12" t="s">
        <v>19</v>
      </c>
      <c r="F8" s="52" t="s">
        <v>2</v>
      </c>
      <c r="G8" s="50" t="s">
        <v>3</v>
      </c>
      <c r="H8" s="51" t="s">
        <v>16</v>
      </c>
      <c r="I8" s="107" t="s">
        <v>12</v>
      </c>
      <c r="J8" s="76" t="s">
        <v>20</v>
      </c>
      <c r="K8" s="77" t="s">
        <v>21</v>
      </c>
      <c r="L8" s="76" t="s">
        <v>15</v>
      </c>
      <c r="M8" s="76" t="s">
        <v>4</v>
      </c>
      <c r="N8" s="78" t="s">
        <v>5</v>
      </c>
      <c r="O8" s="77" t="s">
        <v>6</v>
      </c>
      <c r="P8" s="115" t="s">
        <v>13</v>
      </c>
    </row>
    <row r="9" spans="1:17" ht="12.75" customHeight="1">
      <c r="A9" s="35">
        <v>40482</v>
      </c>
      <c r="B9" s="119">
        <v>38672</v>
      </c>
      <c r="C9" s="2">
        <v>42</v>
      </c>
      <c r="D9" s="121">
        <v>1.3</v>
      </c>
      <c r="E9" s="22"/>
      <c r="F9" s="22">
        <v>2364</v>
      </c>
      <c r="G9" s="94">
        <v>10</v>
      </c>
      <c r="H9" s="16">
        <v>2010</v>
      </c>
      <c r="I9" s="107" t="s">
        <v>8</v>
      </c>
      <c r="J9" s="55">
        <v>32</v>
      </c>
      <c r="K9" s="82">
        <v>113</v>
      </c>
      <c r="L9" s="55">
        <v>177</v>
      </c>
      <c r="M9" s="55">
        <f>J9+L9-K9</f>
        <v>96</v>
      </c>
      <c r="N9" s="55">
        <f>L9-K9</f>
        <v>64</v>
      </c>
      <c r="O9" s="83">
        <f>IF(N9=0, 0, N9/L9)</f>
        <v>0.3615819209039548</v>
      </c>
      <c r="P9" s="116">
        <f>(L9-K9)/M9</f>
        <v>0.66666666666666663</v>
      </c>
    </row>
    <row r="10" spans="1:17">
      <c r="A10" s="24"/>
      <c r="B10" s="25"/>
      <c r="C10" s="25"/>
      <c r="D10" s="25"/>
      <c r="E10" s="113"/>
      <c r="F10" s="11"/>
      <c r="G10" s="11"/>
      <c r="H10" s="15"/>
      <c r="I10" s="107" t="s">
        <v>9</v>
      </c>
      <c r="J10" s="80">
        <v>95</v>
      </c>
      <c r="K10" s="81">
        <v>21</v>
      </c>
      <c r="L10" s="80">
        <v>39</v>
      </c>
      <c r="M10" s="55">
        <f>J10+L10-K10</f>
        <v>113</v>
      </c>
      <c r="N10" s="55">
        <f>L10-K10</f>
        <v>18</v>
      </c>
      <c r="O10" s="108">
        <f>IF(N10=0, 0, N10/L10)</f>
        <v>0.46153846153846156</v>
      </c>
      <c r="P10" s="90">
        <f>(L10-K10)/M10</f>
        <v>0.15929203539823009</v>
      </c>
    </row>
    <row r="11" spans="1:17">
      <c r="A11" s="11"/>
      <c r="B11" s="11"/>
      <c r="C11" s="11"/>
      <c r="D11" s="11"/>
      <c r="E11" s="11"/>
      <c r="F11" s="11"/>
      <c r="G11" s="11"/>
      <c r="H11" s="15"/>
      <c r="I11" s="18" t="s">
        <v>10</v>
      </c>
      <c r="J11" s="57">
        <v>109</v>
      </c>
      <c r="K11" s="61">
        <v>10</v>
      </c>
      <c r="L11" s="57">
        <v>23</v>
      </c>
      <c r="M11" s="57">
        <f>J11+L11-K11</f>
        <v>122</v>
      </c>
      <c r="N11" s="57">
        <f>L11-K11</f>
        <v>13</v>
      </c>
      <c r="O11" s="64">
        <f>IF(N11=0, 0, N11/L11)</f>
        <v>0.56521739130434778</v>
      </c>
      <c r="P11" s="90">
        <f>(L11-K11)/M11</f>
        <v>0.10655737704918032</v>
      </c>
    </row>
    <row r="12" spans="1:17">
      <c r="A12" s="124"/>
      <c r="B12" s="43"/>
      <c r="C12" s="43"/>
      <c r="D12" s="43"/>
      <c r="E12" s="43"/>
      <c r="F12" s="43"/>
      <c r="G12" s="124"/>
      <c r="H12" s="104"/>
      <c r="I12" s="125" t="s">
        <v>28</v>
      </c>
      <c r="J12" s="70">
        <f>SUM(J9:J11)</f>
        <v>236</v>
      </c>
      <c r="K12" s="71">
        <f>SUM(K9:K11)</f>
        <v>144</v>
      </c>
      <c r="L12" s="109">
        <f>SUM(L9:L11)</f>
        <v>239</v>
      </c>
      <c r="M12" s="131">
        <f>J12+L12-K12</f>
        <v>331</v>
      </c>
      <c r="N12" s="111">
        <f>L12-K12</f>
        <v>95</v>
      </c>
      <c r="O12" s="72">
        <f>IF(N12=0, 0, N12/L12)</f>
        <v>0.39748953974895396</v>
      </c>
      <c r="P12" s="74">
        <f>(L12-K12)/M12</f>
        <v>0.28700906344410876</v>
      </c>
    </row>
    <row r="13" spans="1:17">
      <c r="A13" s="11"/>
      <c r="B13" s="11"/>
      <c r="C13" s="11"/>
      <c r="D13" s="11"/>
      <c r="E13" s="11"/>
      <c r="F13" s="11"/>
      <c r="G13" s="11"/>
      <c r="H13" s="103">
        <v>31</v>
      </c>
      <c r="I13" s="19" t="s">
        <v>11</v>
      </c>
      <c r="J13" s="100">
        <f>J12/H13</f>
        <v>7.612903225806452</v>
      </c>
      <c r="K13" s="101">
        <f>K12/H13</f>
        <v>4.645161290322581</v>
      </c>
      <c r="L13" s="100">
        <f>L12/H13</f>
        <v>7.709677419354839</v>
      </c>
      <c r="M13" s="102">
        <f>M12/H13</f>
        <v>10.67741935483871</v>
      </c>
      <c r="N13" s="102">
        <f>N12/H13</f>
        <v>3.064516129032258</v>
      </c>
      <c r="O13" s="65"/>
      <c r="P13" s="91"/>
    </row>
    <row r="14" spans="1:17" ht="45" customHeight="1">
      <c r="A14" s="20" t="s">
        <v>0</v>
      </c>
      <c r="B14" s="12" t="s">
        <v>1</v>
      </c>
      <c r="C14" s="12" t="s">
        <v>3</v>
      </c>
      <c r="D14" s="12" t="s">
        <v>7</v>
      </c>
      <c r="E14" s="12" t="s">
        <v>19</v>
      </c>
      <c r="F14" s="53" t="s">
        <v>2</v>
      </c>
      <c r="G14" s="50" t="s">
        <v>3</v>
      </c>
      <c r="H14" s="92" t="s">
        <v>17</v>
      </c>
      <c r="I14" s="107" t="s">
        <v>12</v>
      </c>
      <c r="J14" s="76" t="s">
        <v>20</v>
      </c>
      <c r="K14" s="77" t="s">
        <v>21</v>
      </c>
      <c r="L14" s="76" t="s">
        <v>15</v>
      </c>
      <c r="M14" s="76" t="s">
        <v>4</v>
      </c>
      <c r="N14" s="78" t="s">
        <v>5</v>
      </c>
      <c r="O14" s="77" t="s">
        <v>6</v>
      </c>
      <c r="P14" s="115" t="s">
        <v>13</v>
      </c>
    </row>
    <row r="15" spans="1:17" ht="12.75" customHeight="1">
      <c r="A15" s="37">
        <v>40512</v>
      </c>
      <c r="B15" s="38">
        <v>38768</v>
      </c>
      <c r="C15" s="2">
        <v>96</v>
      </c>
      <c r="D15" s="121">
        <v>3.2</v>
      </c>
      <c r="E15" s="22"/>
      <c r="F15" s="22">
        <v>2374</v>
      </c>
      <c r="G15" s="94"/>
      <c r="H15" s="16">
        <v>2010</v>
      </c>
      <c r="I15" s="107" t="s">
        <v>8</v>
      </c>
      <c r="J15" s="56">
        <v>57</v>
      </c>
      <c r="K15" s="60">
        <v>33</v>
      </c>
      <c r="L15" s="56">
        <v>69</v>
      </c>
      <c r="M15" s="55">
        <f>J15+L15-K15</f>
        <v>93</v>
      </c>
      <c r="N15" s="55">
        <f>L15-K15</f>
        <v>36</v>
      </c>
      <c r="O15" s="108">
        <f>IF(N15=0, 0, N15/L15)</f>
        <v>0.52173913043478259</v>
      </c>
      <c r="P15" s="89">
        <f>(L15-K15)/M15</f>
        <v>0.38709677419354838</v>
      </c>
    </row>
    <row r="16" spans="1:17">
      <c r="A16" s="24"/>
      <c r="B16" s="26"/>
      <c r="C16" s="26"/>
      <c r="D16" s="26"/>
      <c r="E16" s="113"/>
      <c r="H16" s="15"/>
      <c r="I16" s="107" t="s">
        <v>9</v>
      </c>
      <c r="J16" s="58">
        <v>87</v>
      </c>
      <c r="K16" s="62">
        <v>7</v>
      </c>
      <c r="L16" s="58">
        <v>15</v>
      </c>
      <c r="M16" s="55">
        <f>J16+L16-K16</f>
        <v>95</v>
      </c>
      <c r="N16" s="55">
        <f>L16-K16</f>
        <v>8</v>
      </c>
      <c r="O16" s="108">
        <f>IF(N16=0, 0, N16/L16)</f>
        <v>0.53333333333333333</v>
      </c>
      <c r="P16" s="90">
        <f>(L16-K16)/M16</f>
        <v>8.4210526315789472E-2</v>
      </c>
    </row>
    <row r="17" spans="1:16">
      <c r="H17" s="15"/>
      <c r="I17" s="18" t="s">
        <v>10</v>
      </c>
      <c r="J17" s="57">
        <v>119</v>
      </c>
      <c r="K17" s="61">
        <v>0</v>
      </c>
      <c r="L17" s="57">
        <v>7</v>
      </c>
      <c r="M17" s="57">
        <f>J17+L17-K17</f>
        <v>126</v>
      </c>
      <c r="N17" s="57">
        <f>L17-K17</f>
        <v>7</v>
      </c>
      <c r="O17" s="64">
        <f>IF(N17=0, 0, N17/L17)</f>
        <v>1</v>
      </c>
      <c r="P17" s="90">
        <f>(L17-K17)/M17</f>
        <v>5.5555555555555552E-2</v>
      </c>
    </row>
    <row r="18" spans="1:16">
      <c r="A18" s="124"/>
      <c r="B18" s="44"/>
      <c r="C18" s="44"/>
      <c r="D18" s="44"/>
      <c r="E18" s="44"/>
      <c r="F18" s="44"/>
      <c r="G18" s="44"/>
      <c r="H18" s="106"/>
      <c r="I18" s="125" t="s">
        <v>28</v>
      </c>
      <c r="J18" s="85">
        <f>SUM(J15:J17)</f>
        <v>263</v>
      </c>
      <c r="K18" s="86">
        <f>SUM(K15:K17)</f>
        <v>40</v>
      </c>
      <c r="L18" s="110">
        <f>SUM(L15:L17)</f>
        <v>91</v>
      </c>
      <c r="M18" s="132">
        <f>J18+L18-K18</f>
        <v>314</v>
      </c>
      <c r="N18" s="112">
        <f>L18-K18</f>
        <v>51</v>
      </c>
      <c r="O18" s="87">
        <f>IF(N18=0, 0, N18/L18)</f>
        <v>0.56043956043956045</v>
      </c>
      <c r="P18" s="117">
        <f>(L18-K18)/M18</f>
        <v>0.16242038216560509</v>
      </c>
    </row>
    <row r="19" spans="1:16">
      <c r="H19" s="103">
        <v>30</v>
      </c>
      <c r="I19" s="19" t="s">
        <v>11</v>
      </c>
      <c r="J19" s="97">
        <f>J18/H19</f>
        <v>8.7666666666666675</v>
      </c>
      <c r="K19" s="98">
        <f>K18/H19</f>
        <v>1.3333333333333333</v>
      </c>
      <c r="L19" s="97">
        <f>L18/H19</f>
        <v>3.0333333333333332</v>
      </c>
      <c r="M19" s="99">
        <f>M18/H19</f>
        <v>10.466666666666667</v>
      </c>
      <c r="N19" s="99">
        <f>N18/H19</f>
        <v>1.7</v>
      </c>
      <c r="O19" s="72"/>
      <c r="P19" s="75"/>
    </row>
    <row r="20" spans="1:16" ht="45" customHeight="1">
      <c r="A20" s="20" t="s">
        <v>0</v>
      </c>
      <c r="B20" s="12" t="s">
        <v>1</v>
      </c>
      <c r="C20" s="12" t="s">
        <v>3</v>
      </c>
      <c r="D20" s="12" t="s">
        <v>7</v>
      </c>
      <c r="E20" s="12" t="s">
        <v>19</v>
      </c>
      <c r="F20" s="53" t="s">
        <v>2</v>
      </c>
      <c r="G20" s="54" t="s">
        <v>3</v>
      </c>
      <c r="H20" s="92" t="s">
        <v>18</v>
      </c>
      <c r="I20" s="107" t="s">
        <v>12</v>
      </c>
      <c r="J20" s="76" t="s">
        <v>20</v>
      </c>
      <c r="K20" s="77" t="s">
        <v>21</v>
      </c>
      <c r="L20" s="76" t="s">
        <v>15</v>
      </c>
      <c r="M20" s="76" t="s">
        <v>4</v>
      </c>
      <c r="N20" s="78" t="s">
        <v>5</v>
      </c>
      <c r="O20" s="77" t="s">
        <v>6</v>
      </c>
      <c r="P20" s="115" t="s">
        <v>13</v>
      </c>
    </row>
    <row r="21" spans="1:16" ht="12.75" customHeight="1">
      <c r="A21" s="35">
        <v>40543</v>
      </c>
      <c r="B21" s="38">
        <v>38962</v>
      </c>
      <c r="C21" s="2">
        <v>194</v>
      </c>
      <c r="D21" s="39">
        <v>6.2</v>
      </c>
      <c r="E21" s="2"/>
      <c r="F21" s="22">
        <v>2383</v>
      </c>
      <c r="G21" s="94">
        <v>9</v>
      </c>
      <c r="H21" s="16">
        <v>2010</v>
      </c>
      <c r="I21" s="107" t="s">
        <v>8</v>
      </c>
      <c r="J21" s="56">
        <v>83</v>
      </c>
      <c r="K21" s="60">
        <v>32</v>
      </c>
      <c r="L21" s="56">
        <v>70</v>
      </c>
      <c r="M21" s="55">
        <f>J21+L21-K21</f>
        <v>121</v>
      </c>
      <c r="N21" s="55">
        <f>L21-K21</f>
        <v>38</v>
      </c>
      <c r="O21" s="108">
        <f>IF(N21=0, 0, N21/L21)</f>
        <v>0.54285714285714282</v>
      </c>
      <c r="P21" s="89">
        <f>(L21-K21)/M21</f>
        <v>0.31404958677685951</v>
      </c>
    </row>
    <row r="22" spans="1:16">
      <c r="A22" s="24"/>
      <c r="B22" s="26"/>
      <c r="C22" s="26"/>
      <c r="D22" s="26"/>
      <c r="E22" s="96"/>
      <c r="H22" s="15"/>
      <c r="I22" s="107" t="s">
        <v>9</v>
      </c>
      <c r="J22" s="58">
        <v>95</v>
      </c>
      <c r="K22" s="62">
        <v>4</v>
      </c>
      <c r="L22" s="58">
        <v>8</v>
      </c>
      <c r="M22" s="55">
        <f>J22+L22-K22</f>
        <v>99</v>
      </c>
      <c r="N22" s="55">
        <f>L22-K22</f>
        <v>4</v>
      </c>
      <c r="O22" s="108">
        <f>IF(N22=0, 0, N22/L22)</f>
        <v>0.5</v>
      </c>
      <c r="P22" s="90">
        <f>(L22-K22)/M22</f>
        <v>4.0404040404040407E-2</v>
      </c>
    </row>
    <row r="23" spans="1:16">
      <c r="H23" s="15"/>
      <c r="I23" s="18" t="s">
        <v>10</v>
      </c>
      <c r="J23" s="57">
        <v>113</v>
      </c>
      <c r="K23" s="61">
        <v>3</v>
      </c>
      <c r="L23" s="57">
        <v>12</v>
      </c>
      <c r="M23" s="57">
        <f>J23+L23-K23</f>
        <v>122</v>
      </c>
      <c r="N23" s="57">
        <f>L23-K23</f>
        <v>9</v>
      </c>
      <c r="O23" s="64">
        <f>IF(N23=0, 0, N23/L23)</f>
        <v>0.75</v>
      </c>
      <c r="P23" s="90">
        <f>(L23-K23)/M23</f>
        <v>7.3770491803278687E-2</v>
      </c>
    </row>
    <row r="24" spans="1:16">
      <c r="A24" s="124"/>
      <c r="B24" s="44"/>
      <c r="C24" s="44"/>
      <c r="D24" s="44"/>
      <c r="E24" s="44"/>
      <c r="F24" s="44"/>
      <c r="G24" s="124"/>
      <c r="H24" s="106"/>
      <c r="I24" s="125" t="s">
        <v>28</v>
      </c>
      <c r="J24" s="70">
        <f>SUM(J21:J23)</f>
        <v>291</v>
      </c>
      <c r="K24" s="71">
        <f>SUM(K21:K23)</f>
        <v>39</v>
      </c>
      <c r="L24" s="109">
        <f>SUM(L21:L23)</f>
        <v>90</v>
      </c>
      <c r="M24" s="131">
        <f>J24+L24-K24</f>
        <v>342</v>
      </c>
      <c r="N24" s="111">
        <f>L24-K24</f>
        <v>51</v>
      </c>
      <c r="O24" s="72">
        <f>IF(N24=0, 0, N24/L24)</f>
        <v>0.56666666666666665</v>
      </c>
      <c r="P24" s="74">
        <f>(L24-K24)/M24</f>
        <v>0.14912280701754385</v>
      </c>
    </row>
    <row r="25" spans="1:16">
      <c r="H25" s="103">
        <v>31</v>
      </c>
      <c r="I25" s="19" t="s">
        <v>11</v>
      </c>
      <c r="J25" s="100">
        <f>J24/H25</f>
        <v>9.387096774193548</v>
      </c>
      <c r="K25" s="101">
        <f>K24/H25</f>
        <v>1.2580645161290323</v>
      </c>
      <c r="L25" s="100">
        <f>L24/H25</f>
        <v>2.903225806451613</v>
      </c>
      <c r="M25" s="102">
        <f>M24/H25</f>
        <v>11.03225806451613</v>
      </c>
      <c r="N25" s="102">
        <f>N24/H25</f>
        <v>1.6451612903225807</v>
      </c>
      <c r="O25" s="65"/>
      <c r="P25" s="91"/>
    </row>
    <row r="26" spans="1:16">
      <c r="J26" s="6"/>
      <c r="K26" s="6"/>
      <c r="L26" s="6"/>
      <c r="M26" s="6"/>
      <c r="N26" s="6"/>
      <c r="O26" s="6"/>
      <c r="P26" s="6"/>
    </row>
    <row r="27" spans="1:16">
      <c r="E27" s="30" t="s">
        <v>24</v>
      </c>
      <c r="F27" s="29"/>
      <c r="G27" s="28"/>
      <c r="H27" s="29"/>
      <c r="I27" s="28"/>
      <c r="J27" s="28"/>
    </row>
    <row r="28" spans="1:16">
      <c r="E28" t="s">
        <v>25</v>
      </c>
      <c r="G28" s="30"/>
      <c r="H28" s="29"/>
      <c r="I28" s="27"/>
      <c r="J28" s="27"/>
      <c r="K28" s="27"/>
      <c r="L28" s="27"/>
      <c r="M28" s="28"/>
    </row>
    <row r="29" spans="1:16">
      <c r="E29" s="30" t="s">
        <v>26</v>
      </c>
      <c r="G29" s="30"/>
      <c r="H29" s="29"/>
      <c r="I29" s="27"/>
      <c r="J29" s="27"/>
      <c r="K29" s="27"/>
      <c r="L29" s="27"/>
      <c r="M29" s="27"/>
    </row>
    <row r="30" spans="1:16">
      <c r="D30" s="30"/>
      <c r="E30" s="30" t="s">
        <v>23</v>
      </c>
      <c r="G30" s="30"/>
      <c r="H30" s="27"/>
      <c r="I30" s="27"/>
      <c r="J30" s="27"/>
      <c r="L30" s="31"/>
      <c r="M30" s="31"/>
    </row>
    <row r="31" spans="1:16">
      <c r="D31" s="30"/>
      <c r="E31" s="30" t="s">
        <v>22</v>
      </c>
      <c r="F31" s="30"/>
      <c r="G31" s="30"/>
      <c r="H31" s="27"/>
      <c r="I31" s="31"/>
      <c r="J31" s="31"/>
      <c r="K31" s="31"/>
      <c r="L31" s="31"/>
      <c r="M31" s="31"/>
      <c r="N31" s="31"/>
      <c r="O31" s="31"/>
    </row>
  </sheetData>
  <phoneticPr fontId="0" type="noConversion"/>
  <pageMargins left="0.24" right="0.12" top="0.25" bottom="0.18" header="0.24" footer="0.1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E3" sqref="E3"/>
    </sheetView>
  </sheetViews>
  <sheetFormatPr defaultRowHeight="12.75"/>
  <cols>
    <col min="1" max="1" width="10.140625" customWidth="1"/>
    <col min="2" max="2" width="7.7109375" customWidth="1"/>
    <col min="3" max="3" width="7.5703125" customWidth="1"/>
    <col min="4" max="5" width="6.5703125" customWidth="1"/>
    <col min="6" max="6" width="8.42578125" customWidth="1"/>
    <col min="7" max="7" width="7.5703125" customWidth="1"/>
    <col min="8" max="8" width="6.140625" style="1" customWidth="1"/>
    <col min="9" max="9" width="6.7109375" style="1" customWidth="1"/>
    <col min="10" max="10" width="8.28515625" style="1" customWidth="1"/>
    <col min="11" max="11" width="9.5703125" style="1" customWidth="1"/>
    <col min="12" max="12" width="10.28515625" style="1" customWidth="1"/>
    <col min="13" max="13" width="8.7109375" style="1" customWidth="1"/>
    <col min="14" max="14" width="8" style="1" customWidth="1"/>
    <col min="15" max="15" width="13.5703125" style="1" customWidth="1"/>
    <col min="16" max="16" width="11.140625" style="1" customWidth="1"/>
  </cols>
  <sheetData>
    <row r="1" spans="1:17" ht="17.25" customHeight="1">
      <c r="H1" s="41"/>
      <c r="I1" s="40" t="s">
        <v>27</v>
      </c>
    </row>
    <row r="2" spans="1:17" ht="45" customHeight="1">
      <c r="A2" s="20" t="s">
        <v>0</v>
      </c>
      <c r="B2" s="12" t="s">
        <v>1</v>
      </c>
      <c r="C2" s="12" t="s">
        <v>3</v>
      </c>
      <c r="D2" s="12" t="s">
        <v>7</v>
      </c>
      <c r="E2" s="12" t="s">
        <v>19</v>
      </c>
      <c r="F2" s="13" t="s">
        <v>2</v>
      </c>
      <c r="G2" s="50" t="s">
        <v>3</v>
      </c>
      <c r="H2" s="46" t="s">
        <v>29</v>
      </c>
      <c r="I2" s="47" t="s">
        <v>12</v>
      </c>
      <c r="J2" s="48" t="s">
        <v>20</v>
      </c>
      <c r="K2" s="48" t="s">
        <v>21</v>
      </c>
      <c r="L2" s="48" t="s">
        <v>15</v>
      </c>
      <c r="M2" s="48" t="s">
        <v>4</v>
      </c>
      <c r="N2" s="49" t="s">
        <v>5</v>
      </c>
      <c r="O2" s="48" t="s">
        <v>6</v>
      </c>
      <c r="P2" s="45" t="s">
        <v>13</v>
      </c>
    </row>
    <row r="3" spans="1:17">
      <c r="A3" s="32">
        <v>40574</v>
      </c>
      <c r="B3" s="33">
        <v>39158</v>
      </c>
      <c r="C3" s="4">
        <v>196</v>
      </c>
      <c r="D3" s="34">
        <v>6.3</v>
      </c>
      <c r="E3" s="23"/>
      <c r="F3" s="23">
        <v>2395</v>
      </c>
      <c r="G3" s="122">
        <v>12</v>
      </c>
      <c r="H3" s="14">
        <v>2011</v>
      </c>
      <c r="I3" s="17" t="s">
        <v>8</v>
      </c>
      <c r="J3" s="55">
        <v>70</v>
      </c>
      <c r="K3" s="59">
        <v>28</v>
      </c>
      <c r="L3" s="55">
        <v>64</v>
      </c>
      <c r="M3" s="55">
        <f>J3+L3-K3</f>
        <v>106</v>
      </c>
      <c r="N3" s="55">
        <f>L3-K3</f>
        <v>36</v>
      </c>
      <c r="O3" s="63">
        <f>IF(N3=0, 0, N3/L3)</f>
        <v>0.5625</v>
      </c>
      <c r="P3" s="66">
        <f>(L3-K3)/M3</f>
        <v>0.33962264150943394</v>
      </c>
    </row>
    <row r="4" spans="1:17">
      <c r="A4" s="24"/>
      <c r="B4" s="25"/>
      <c r="C4" s="25"/>
      <c r="D4" s="25"/>
      <c r="E4" s="123"/>
      <c r="F4" s="8"/>
      <c r="G4" s="8"/>
      <c r="H4" s="15"/>
      <c r="I4" s="18" t="s">
        <v>9</v>
      </c>
      <c r="J4" s="56">
        <v>93</v>
      </c>
      <c r="K4" s="60">
        <v>8</v>
      </c>
      <c r="L4" s="56">
        <v>16</v>
      </c>
      <c r="M4" s="55">
        <f>J4+L4-K4</f>
        <v>101</v>
      </c>
      <c r="N4" s="55">
        <f>L4-K4</f>
        <v>8</v>
      </c>
      <c r="O4" s="108">
        <f>IF(N4=0, 0, N4/L4)</f>
        <v>0.5</v>
      </c>
      <c r="P4" s="67">
        <f>(L4-K4)/M4</f>
        <v>7.9207920792079209E-2</v>
      </c>
      <c r="Q4" s="7"/>
    </row>
    <row r="5" spans="1:17">
      <c r="A5" s="9"/>
      <c r="B5" s="9"/>
      <c r="C5" s="9"/>
      <c r="D5" s="9"/>
      <c r="E5" s="9"/>
      <c r="F5" s="9"/>
      <c r="G5" s="9"/>
      <c r="H5" s="15"/>
      <c r="I5" s="18" t="s">
        <v>10</v>
      </c>
      <c r="J5" s="57">
        <v>139</v>
      </c>
      <c r="K5" s="61">
        <v>4</v>
      </c>
      <c r="L5" s="57">
        <v>17</v>
      </c>
      <c r="M5" s="57">
        <f>J5+L5-K5</f>
        <v>152</v>
      </c>
      <c r="N5" s="57">
        <f>L5-K5</f>
        <v>13</v>
      </c>
      <c r="O5" s="64">
        <f>IF(N5=0, 0, N5/L5)</f>
        <v>0.76470588235294112</v>
      </c>
      <c r="P5" s="67">
        <f>(L5-K5)/M5</f>
        <v>8.5526315789473686E-2</v>
      </c>
    </row>
    <row r="6" spans="1:17">
      <c r="A6" s="42"/>
      <c r="B6" s="43"/>
      <c r="C6" s="43"/>
      <c r="D6" s="43"/>
      <c r="E6" s="43"/>
      <c r="F6" s="43"/>
      <c r="G6" s="43"/>
      <c r="H6" s="106"/>
      <c r="I6" s="125" t="s">
        <v>28</v>
      </c>
      <c r="J6" s="70">
        <f>SUM(J3:J5)</f>
        <v>302</v>
      </c>
      <c r="K6" s="71">
        <f>SUM(K3:K5)</f>
        <v>40</v>
      </c>
      <c r="L6" s="109">
        <f>SUM(L3:L5)</f>
        <v>97</v>
      </c>
      <c r="M6" s="131">
        <f>J6+L6-K6</f>
        <v>359</v>
      </c>
      <c r="N6" s="111">
        <f>L6-K6</f>
        <v>57</v>
      </c>
      <c r="O6" s="72">
        <f>IF(N6=0, 0, N6/L6)</f>
        <v>0.58762886597938147</v>
      </c>
      <c r="P6" s="74">
        <f>(L6-K6)/M6</f>
        <v>0.15877437325905291</v>
      </c>
    </row>
    <row r="7" spans="1:17">
      <c r="A7" s="10"/>
      <c r="B7" s="10"/>
      <c r="C7" s="10"/>
      <c r="D7" s="10"/>
      <c r="E7" s="10"/>
      <c r="F7" s="10"/>
      <c r="G7" s="10"/>
      <c r="H7" s="103">
        <v>31</v>
      </c>
      <c r="I7" s="19" t="s">
        <v>11</v>
      </c>
      <c r="J7" s="97">
        <f>J6/H7</f>
        <v>9.741935483870968</v>
      </c>
      <c r="K7" s="98">
        <f>K6/H7</f>
        <v>1.2903225806451613</v>
      </c>
      <c r="L7" s="127">
        <f>L6/H7</f>
        <v>3.129032258064516</v>
      </c>
      <c r="M7" s="99">
        <f>M6/H7</f>
        <v>11.580645161290322</v>
      </c>
      <c r="N7" s="99">
        <f>N6/H7</f>
        <v>1.8387096774193548</v>
      </c>
      <c r="O7" s="72"/>
      <c r="P7" s="75"/>
    </row>
    <row r="8" spans="1:17" ht="45" customHeight="1">
      <c r="A8" s="20" t="s">
        <v>0</v>
      </c>
      <c r="B8" s="12" t="s">
        <v>1</v>
      </c>
      <c r="C8" s="12" t="s">
        <v>3</v>
      </c>
      <c r="D8" s="12" t="s">
        <v>7</v>
      </c>
      <c r="E8" s="12" t="s">
        <v>19</v>
      </c>
      <c r="F8" s="52" t="s">
        <v>2</v>
      </c>
      <c r="G8" s="50" t="s">
        <v>3</v>
      </c>
      <c r="H8" s="51" t="s">
        <v>16</v>
      </c>
      <c r="I8" s="107" t="s">
        <v>12</v>
      </c>
      <c r="J8" s="76" t="s">
        <v>20</v>
      </c>
      <c r="K8" s="77" t="s">
        <v>21</v>
      </c>
      <c r="L8" s="76" t="s">
        <v>15</v>
      </c>
      <c r="M8" s="76" t="s">
        <v>4</v>
      </c>
      <c r="N8" s="78" t="s">
        <v>5</v>
      </c>
      <c r="O8" s="77" t="s">
        <v>6</v>
      </c>
      <c r="P8" s="79" t="s">
        <v>13</v>
      </c>
    </row>
    <row r="9" spans="1:17" ht="12.75" customHeight="1">
      <c r="A9" s="35">
        <v>40602</v>
      </c>
      <c r="B9" s="21">
        <v>39319</v>
      </c>
      <c r="C9" s="2">
        <v>161</v>
      </c>
      <c r="D9" s="36">
        <v>5.2</v>
      </c>
      <c r="E9" s="22"/>
      <c r="F9" s="22">
        <v>2405</v>
      </c>
      <c r="G9" s="94">
        <v>10</v>
      </c>
      <c r="H9" s="16">
        <v>2011</v>
      </c>
      <c r="I9" s="107" t="s">
        <v>8</v>
      </c>
      <c r="J9" s="55">
        <v>41</v>
      </c>
      <c r="K9" s="82">
        <v>99</v>
      </c>
      <c r="L9" s="55">
        <v>159</v>
      </c>
      <c r="M9" s="55">
        <f>J9+L9-K9</f>
        <v>101</v>
      </c>
      <c r="N9" s="55">
        <f>L9-K9</f>
        <v>60</v>
      </c>
      <c r="O9" s="83">
        <f>IF(N9=0, 0, N9/L9)</f>
        <v>0.37735849056603776</v>
      </c>
      <c r="P9" s="84">
        <f>(L9-K9)/M9</f>
        <v>0.59405940594059403</v>
      </c>
    </row>
    <row r="10" spans="1:17">
      <c r="A10" s="24"/>
      <c r="B10" s="25"/>
      <c r="C10" s="25"/>
      <c r="D10" s="25"/>
      <c r="E10" s="113"/>
      <c r="F10" s="11"/>
      <c r="G10" s="11"/>
      <c r="H10" s="15"/>
      <c r="I10" s="107" t="s">
        <v>9</v>
      </c>
      <c r="J10" s="80">
        <v>94</v>
      </c>
      <c r="K10" s="81">
        <v>17</v>
      </c>
      <c r="L10" s="80">
        <v>33</v>
      </c>
      <c r="M10" s="55">
        <f>J10+L10-K10</f>
        <v>110</v>
      </c>
      <c r="N10" s="55">
        <f>L10-K10</f>
        <v>16</v>
      </c>
      <c r="O10" s="108">
        <f>IF(N10=0, 0, N10/L10)</f>
        <v>0.48484848484848486</v>
      </c>
      <c r="P10" s="67">
        <f>(L10-K10)/M10</f>
        <v>0.14545454545454545</v>
      </c>
    </row>
    <row r="11" spans="1:17">
      <c r="A11" s="11"/>
      <c r="B11" s="11"/>
      <c r="C11" s="11"/>
      <c r="D11" s="11"/>
      <c r="E11" s="11"/>
      <c r="F11" s="11"/>
      <c r="G11" s="11"/>
      <c r="H11" s="15"/>
      <c r="I11" s="18" t="s">
        <v>10</v>
      </c>
      <c r="J11" s="57">
        <v>103</v>
      </c>
      <c r="K11" s="61">
        <v>6</v>
      </c>
      <c r="L11" s="57">
        <v>16</v>
      </c>
      <c r="M11" s="57">
        <f>J11+L11-K11</f>
        <v>113</v>
      </c>
      <c r="N11" s="57">
        <f>L11-K11</f>
        <v>10</v>
      </c>
      <c r="O11" s="64">
        <f>IF(N11=0, 0, N11/L11)</f>
        <v>0.625</v>
      </c>
      <c r="P11" s="67">
        <f>(L11-K11)/M11</f>
        <v>8.8495575221238937E-2</v>
      </c>
    </row>
    <row r="12" spans="1:17">
      <c r="A12" s="42"/>
      <c r="B12" s="43"/>
      <c r="C12" s="43"/>
      <c r="D12" s="43"/>
      <c r="E12" s="43"/>
      <c r="F12" s="43"/>
      <c r="G12" s="43"/>
      <c r="H12" s="104"/>
      <c r="I12" s="125" t="s">
        <v>28</v>
      </c>
      <c r="J12" s="70">
        <f>SUM(J9:J11)</f>
        <v>238</v>
      </c>
      <c r="K12" s="71">
        <f>SUM(K9:K11)</f>
        <v>122</v>
      </c>
      <c r="L12" s="109">
        <f>SUM(L9:L11)</f>
        <v>208</v>
      </c>
      <c r="M12" s="131">
        <f>J12+L12-K12</f>
        <v>324</v>
      </c>
      <c r="N12" s="111">
        <f>L12-K12</f>
        <v>86</v>
      </c>
      <c r="O12" s="72">
        <f>IF(N12=0, 0, N12/L12)</f>
        <v>0.41346153846153844</v>
      </c>
      <c r="P12" s="74">
        <f>(L12-K12)/M12</f>
        <v>0.26543209876543211</v>
      </c>
    </row>
    <row r="13" spans="1:17">
      <c r="A13" s="11"/>
      <c r="B13" s="11"/>
      <c r="C13" s="11"/>
      <c r="D13" s="11"/>
      <c r="E13" s="11"/>
      <c r="F13" s="11"/>
      <c r="G13" s="11"/>
      <c r="H13" s="103">
        <v>28</v>
      </c>
      <c r="I13" s="19" t="s">
        <v>11</v>
      </c>
      <c r="J13" s="100">
        <f>J12/H13</f>
        <v>8.5</v>
      </c>
      <c r="K13" s="101">
        <f>K12/H13</f>
        <v>4.3571428571428568</v>
      </c>
      <c r="L13" s="128">
        <f>L12/H13</f>
        <v>7.4285714285714288</v>
      </c>
      <c r="M13" s="102">
        <f>M12/H13</f>
        <v>11.571428571428571</v>
      </c>
      <c r="N13" s="102">
        <f>N12/H13</f>
        <v>3.0714285714285716</v>
      </c>
      <c r="O13" s="65"/>
      <c r="P13" s="91"/>
    </row>
    <row r="14" spans="1:17" ht="45" customHeight="1">
      <c r="A14" s="20" t="s">
        <v>0</v>
      </c>
      <c r="B14" s="12" t="s">
        <v>1</v>
      </c>
      <c r="C14" s="12" t="s">
        <v>3</v>
      </c>
      <c r="D14" s="12" t="s">
        <v>7</v>
      </c>
      <c r="E14" s="12" t="s">
        <v>19</v>
      </c>
      <c r="F14" s="53" t="s">
        <v>2</v>
      </c>
      <c r="G14" s="50" t="s">
        <v>3</v>
      </c>
      <c r="H14" s="92" t="s">
        <v>17</v>
      </c>
      <c r="I14" s="107" t="s">
        <v>12</v>
      </c>
      <c r="J14" s="76" t="s">
        <v>20</v>
      </c>
      <c r="K14" s="77" t="s">
        <v>21</v>
      </c>
      <c r="L14" s="76" t="s">
        <v>15</v>
      </c>
      <c r="M14" s="76" t="s">
        <v>4</v>
      </c>
      <c r="N14" s="78" t="s">
        <v>5</v>
      </c>
      <c r="O14" s="77" t="s">
        <v>6</v>
      </c>
      <c r="P14" s="79" t="s">
        <v>13</v>
      </c>
    </row>
    <row r="15" spans="1:17" ht="12.75" customHeight="1">
      <c r="A15" s="37">
        <v>40633</v>
      </c>
      <c r="B15" s="38">
        <v>39392</v>
      </c>
      <c r="C15" s="95">
        <v>73</v>
      </c>
      <c r="D15" s="39">
        <v>2.35</v>
      </c>
      <c r="E15" s="3"/>
      <c r="F15" s="3">
        <v>2414</v>
      </c>
      <c r="G15" s="94">
        <v>9</v>
      </c>
      <c r="H15" s="16">
        <v>2011</v>
      </c>
      <c r="I15" s="107" t="s">
        <v>8</v>
      </c>
      <c r="J15" s="56">
        <v>35</v>
      </c>
      <c r="K15" s="60">
        <v>162</v>
      </c>
      <c r="L15" s="56">
        <v>228</v>
      </c>
      <c r="M15" s="55">
        <f>J15+L15-K15</f>
        <v>101</v>
      </c>
      <c r="N15" s="55">
        <f>L15-K15</f>
        <v>66</v>
      </c>
      <c r="O15" s="108">
        <f>IF(N15=0, 0, N15/L15)</f>
        <v>0.28947368421052633</v>
      </c>
      <c r="P15" s="68">
        <f>(L15-K15)/M15</f>
        <v>0.65346534653465349</v>
      </c>
    </row>
    <row r="16" spans="1:17">
      <c r="A16" s="24"/>
      <c r="B16" s="26"/>
      <c r="C16" s="26"/>
      <c r="D16" s="26"/>
      <c r="E16" s="96"/>
      <c r="H16" s="15"/>
      <c r="I16" s="107" t="s">
        <v>9</v>
      </c>
      <c r="J16" s="58">
        <v>77</v>
      </c>
      <c r="K16" s="62">
        <v>28</v>
      </c>
      <c r="L16" s="58">
        <v>44</v>
      </c>
      <c r="M16" s="55">
        <f>J16+L16-K16</f>
        <v>93</v>
      </c>
      <c r="N16" s="55">
        <f>L16-K16</f>
        <v>16</v>
      </c>
      <c r="O16" s="108">
        <f>IF(N16=0, 0, N16/L16)</f>
        <v>0.36363636363636365</v>
      </c>
      <c r="P16" s="69">
        <f>(L16-K16)/M16</f>
        <v>0.17204301075268819</v>
      </c>
    </row>
    <row r="17" spans="1:16">
      <c r="H17" s="15"/>
      <c r="I17" s="18" t="s">
        <v>10</v>
      </c>
      <c r="J17" s="57">
        <v>91</v>
      </c>
      <c r="K17" s="61">
        <v>21</v>
      </c>
      <c r="L17" s="57">
        <v>40</v>
      </c>
      <c r="M17" s="57">
        <f>J17+L17-K17</f>
        <v>110</v>
      </c>
      <c r="N17" s="57">
        <f>L17-K17</f>
        <v>19</v>
      </c>
      <c r="O17" s="64">
        <f>IF(N17=0, 0, N17/L17)</f>
        <v>0.47499999999999998</v>
      </c>
      <c r="P17" s="67">
        <f>(L17-K17)/M17</f>
        <v>0.17272727272727273</v>
      </c>
    </row>
    <row r="18" spans="1:16">
      <c r="A18" s="42"/>
      <c r="B18" s="44"/>
      <c r="C18" s="44"/>
      <c r="D18" s="44"/>
      <c r="E18" s="44"/>
      <c r="F18" s="44"/>
      <c r="G18" s="44"/>
      <c r="H18" s="106"/>
      <c r="I18" s="125" t="s">
        <v>28</v>
      </c>
      <c r="J18" s="85">
        <f>SUM(J15:J17)</f>
        <v>203</v>
      </c>
      <c r="K18" s="86">
        <f>SUM(K15:K17)</f>
        <v>211</v>
      </c>
      <c r="L18" s="110">
        <f>SUM(L15:L17)</f>
        <v>312</v>
      </c>
      <c r="M18" s="132">
        <f>J18+L18-K18</f>
        <v>304</v>
      </c>
      <c r="N18" s="112">
        <f>L18-K18</f>
        <v>101</v>
      </c>
      <c r="O18" s="87">
        <f>IF(N18=0, 0, N18/L18)</f>
        <v>0.32371794871794873</v>
      </c>
      <c r="P18" s="88">
        <f>(L18-K18)/M18</f>
        <v>0.33223684210526316</v>
      </c>
    </row>
    <row r="19" spans="1:16">
      <c r="H19" s="103">
        <v>31</v>
      </c>
      <c r="I19" s="19" t="s">
        <v>11</v>
      </c>
      <c r="J19" s="97">
        <f>J18/H19</f>
        <v>6.5483870967741939</v>
      </c>
      <c r="K19" s="98">
        <f>K18/H19</f>
        <v>6.806451612903226</v>
      </c>
      <c r="L19" s="127">
        <f>L18/H19</f>
        <v>10.064516129032258</v>
      </c>
      <c r="M19" s="99">
        <f>M18/H19</f>
        <v>9.806451612903226</v>
      </c>
      <c r="N19" s="99">
        <f>N18/H19</f>
        <v>3.2580645161290325</v>
      </c>
      <c r="O19" s="72"/>
      <c r="P19" s="73"/>
    </row>
    <row r="20" spans="1:16" ht="45" customHeight="1">
      <c r="A20" s="20" t="s">
        <v>0</v>
      </c>
      <c r="B20" s="12" t="s">
        <v>1</v>
      </c>
      <c r="C20" s="12" t="s">
        <v>3</v>
      </c>
      <c r="D20" s="12" t="s">
        <v>7</v>
      </c>
      <c r="E20" s="12" t="s">
        <v>19</v>
      </c>
      <c r="F20" s="53" t="s">
        <v>2</v>
      </c>
      <c r="G20" s="54" t="s">
        <v>3</v>
      </c>
      <c r="H20" s="92" t="s">
        <v>18</v>
      </c>
      <c r="I20" s="107" t="s">
        <v>12</v>
      </c>
      <c r="J20" s="76" t="s">
        <v>20</v>
      </c>
      <c r="K20" s="77" t="s">
        <v>21</v>
      </c>
      <c r="L20" s="76" t="s">
        <v>15</v>
      </c>
      <c r="M20" s="76" t="s">
        <v>4</v>
      </c>
      <c r="N20" s="78" t="s">
        <v>5</v>
      </c>
      <c r="O20" s="77" t="s">
        <v>6</v>
      </c>
      <c r="P20" s="79" t="s">
        <v>13</v>
      </c>
    </row>
    <row r="21" spans="1:16" ht="12.75" customHeight="1">
      <c r="A21" s="35">
        <v>40663</v>
      </c>
      <c r="B21" s="38">
        <v>39401</v>
      </c>
      <c r="C21" s="95">
        <v>9</v>
      </c>
      <c r="D21" s="39">
        <v>0.3</v>
      </c>
      <c r="E21" s="22"/>
      <c r="F21" s="3">
        <v>2427</v>
      </c>
      <c r="G21" s="94">
        <v>13</v>
      </c>
      <c r="H21" s="16">
        <v>2011</v>
      </c>
      <c r="I21" s="107" t="s">
        <v>8</v>
      </c>
      <c r="J21" s="56">
        <v>13</v>
      </c>
      <c r="K21" s="60">
        <v>211</v>
      </c>
      <c r="L21" s="56">
        <v>289</v>
      </c>
      <c r="M21" s="55">
        <f>J21+L21-K21</f>
        <v>91</v>
      </c>
      <c r="N21" s="55">
        <f>L21-K21</f>
        <v>78</v>
      </c>
      <c r="O21" s="108">
        <f>IF(N21=0, 0, N21/L21)</f>
        <v>0.26989619377162632</v>
      </c>
      <c r="P21" s="89">
        <f>(L21-K21)/M21</f>
        <v>0.8571428571428571</v>
      </c>
    </row>
    <row r="22" spans="1:16">
      <c r="A22" s="24"/>
      <c r="B22" s="26"/>
      <c r="C22" s="26"/>
      <c r="D22" s="26"/>
      <c r="E22" s="96"/>
      <c r="H22" s="15"/>
      <c r="I22" s="107" t="s">
        <v>9</v>
      </c>
      <c r="J22" s="58">
        <v>74</v>
      </c>
      <c r="K22" s="62">
        <v>42</v>
      </c>
      <c r="L22" s="58">
        <v>71</v>
      </c>
      <c r="M22" s="55">
        <f>J22+L22-K22</f>
        <v>103</v>
      </c>
      <c r="N22" s="55">
        <f>L22-K22</f>
        <v>29</v>
      </c>
      <c r="O22" s="108">
        <f>IF(N22=0, 0, N22/L22)</f>
        <v>0.40845070422535212</v>
      </c>
      <c r="P22" s="90">
        <f>(L22-K22)/M22</f>
        <v>0.28155339805825241</v>
      </c>
    </row>
    <row r="23" spans="1:16">
      <c r="H23" s="15"/>
      <c r="I23" s="18" t="s">
        <v>10</v>
      </c>
      <c r="J23" s="57">
        <v>91</v>
      </c>
      <c r="K23" s="61">
        <v>47</v>
      </c>
      <c r="L23" s="57">
        <v>77</v>
      </c>
      <c r="M23" s="57">
        <f>J23+L23-K23</f>
        <v>121</v>
      </c>
      <c r="N23" s="57">
        <f>L23-K23</f>
        <v>30</v>
      </c>
      <c r="O23" s="64">
        <f>IF(N23=0, 0, N23/L23)</f>
        <v>0.38961038961038963</v>
      </c>
      <c r="P23" s="90">
        <f>(L23-K23)/M23</f>
        <v>0.24793388429752067</v>
      </c>
    </row>
    <row r="24" spans="1:16">
      <c r="A24" s="42"/>
      <c r="B24" s="44"/>
      <c r="C24" s="44"/>
      <c r="D24" s="44"/>
      <c r="E24" s="44"/>
      <c r="F24" s="44"/>
      <c r="G24" s="44"/>
      <c r="H24" s="106"/>
      <c r="I24" s="125" t="s">
        <v>28</v>
      </c>
      <c r="J24" s="70">
        <f>SUM(J21:J23)</f>
        <v>178</v>
      </c>
      <c r="K24" s="71">
        <f>SUM(K21:K23)</f>
        <v>300</v>
      </c>
      <c r="L24" s="109">
        <f>SUM(L21:L23)</f>
        <v>437</v>
      </c>
      <c r="M24" s="131">
        <f>J24+L24-K24</f>
        <v>315</v>
      </c>
      <c r="N24" s="111">
        <f>L24-K24</f>
        <v>137</v>
      </c>
      <c r="O24" s="72">
        <f>IF(N24=0, 0, N24/L24)</f>
        <v>0.31350114416475972</v>
      </c>
      <c r="P24" s="74">
        <f>(L24-K24)/M24</f>
        <v>0.43492063492063493</v>
      </c>
    </row>
    <row r="25" spans="1:16">
      <c r="H25" s="103">
        <v>30</v>
      </c>
      <c r="I25" s="19" t="s">
        <v>11</v>
      </c>
      <c r="J25" s="100">
        <f>J24/H25</f>
        <v>5.9333333333333336</v>
      </c>
      <c r="K25" s="101">
        <f>K24/H25</f>
        <v>10</v>
      </c>
      <c r="L25" s="126">
        <f>L24/H25</f>
        <v>14.566666666666666</v>
      </c>
      <c r="M25" s="102">
        <f>M24/H25</f>
        <v>10.5</v>
      </c>
      <c r="N25" s="102">
        <f>N24/H25</f>
        <v>4.5666666666666664</v>
      </c>
      <c r="O25" s="65"/>
      <c r="P25" s="91"/>
    </row>
    <row r="26" spans="1:16">
      <c r="J26" s="6"/>
      <c r="K26" s="6"/>
      <c r="L26" s="6"/>
      <c r="M26" s="6"/>
      <c r="N26" s="6"/>
      <c r="O26" s="6"/>
      <c r="P26" s="6"/>
    </row>
    <row r="27" spans="1:16">
      <c r="E27" s="30" t="s">
        <v>24</v>
      </c>
      <c r="F27" s="29"/>
      <c r="G27" s="28"/>
      <c r="H27" s="29"/>
      <c r="I27" s="28"/>
      <c r="J27" s="28"/>
    </row>
    <row r="28" spans="1:16">
      <c r="E28" t="s">
        <v>25</v>
      </c>
      <c r="G28" s="30"/>
      <c r="H28" s="29"/>
      <c r="I28" s="27"/>
      <c r="J28" s="27"/>
      <c r="K28" s="27"/>
      <c r="L28" s="27"/>
      <c r="M28" s="28"/>
    </row>
    <row r="29" spans="1:16">
      <c r="E29" s="30" t="s">
        <v>26</v>
      </c>
      <c r="G29" s="30"/>
      <c r="H29" s="29"/>
      <c r="I29" s="27"/>
      <c r="J29" s="27"/>
      <c r="K29" s="27"/>
      <c r="L29" s="27"/>
      <c r="M29" s="27"/>
    </row>
    <row r="30" spans="1:16">
      <c r="D30" s="30"/>
      <c r="E30" s="30" t="s">
        <v>23</v>
      </c>
      <c r="G30" s="30"/>
      <c r="H30" s="27"/>
      <c r="I30" s="27"/>
      <c r="J30" s="27"/>
      <c r="L30" s="31"/>
      <c r="M30" s="31"/>
    </row>
    <row r="31" spans="1:16">
      <c r="D31" s="30"/>
      <c r="E31" s="30" t="s">
        <v>22</v>
      </c>
      <c r="F31" s="30"/>
      <c r="G31" s="30"/>
      <c r="H31" s="27"/>
      <c r="I31" s="31"/>
      <c r="J31" s="31"/>
      <c r="K31" s="31"/>
      <c r="L31" s="31"/>
      <c r="M31" s="31"/>
      <c r="N31" s="31"/>
      <c r="O31" s="31"/>
    </row>
  </sheetData>
  <pageMargins left="0.24" right="0.12" top="0.25" bottom="0.18" header="0.24" footer="0.1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activeCell="E3" sqref="E3"/>
    </sheetView>
  </sheetViews>
  <sheetFormatPr defaultRowHeight="12.75"/>
  <cols>
    <col min="1" max="1" width="10.140625" customWidth="1"/>
  </cols>
  <sheetData>
    <row r="1" spans="1:18" ht="15.75">
      <c r="H1" s="41"/>
      <c r="I1" s="40" t="s">
        <v>27</v>
      </c>
      <c r="J1" s="1"/>
      <c r="K1" s="1"/>
      <c r="L1" s="1"/>
      <c r="M1" s="1"/>
      <c r="N1" s="1"/>
      <c r="O1" s="1"/>
      <c r="P1" s="1"/>
    </row>
    <row r="2" spans="1:18" ht="45">
      <c r="A2" s="20" t="s">
        <v>0</v>
      </c>
      <c r="B2" s="12" t="s">
        <v>1</v>
      </c>
      <c r="C2" s="12" t="s">
        <v>3</v>
      </c>
      <c r="D2" s="12" t="s">
        <v>7</v>
      </c>
      <c r="E2" s="12" t="s">
        <v>19</v>
      </c>
      <c r="F2" s="13" t="s">
        <v>2</v>
      </c>
      <c r="G2" s="50" t="s">
        <v>3</v>
      </c>
      <c r="H2" s="46" t="s">
        <v>14</v>
      </c>
      <c r="I2" s="47" t="s">
        <v>12</v>
      </c>
      <c r="J2" s="48" t="s">
        <v>20</v>
      </c>
      <c r="K2" s="48" t="s">
        <v>21</v>
      </c>
      <c r="L2" s="48" t="s">
        <v>15</v>
      </c>
      <c r="M2" s="48" t="s">
        <v>4</v>
      </c>
      <c r="N2" s="49" t="s">
        <v>5</v>
      </c>
      <c r="O2" s="48" t="s">
        <v>6</v>
      </c>
      <c r="P2" s="45" t="s">
        <v>13</v>
      </c>
    </row>
    <row r="3" spans="1:18">
      <c r="A3" s="32">
        <v>40694</v>
      </c>
      <c r="B3" s="33">
        <v>39409</v>
      </c>
      <c r="C3" s="4">
        <v>8</v>
      </c>
      <c r="D3" s="34">
        <f>SUM(C3/H7)</f>
        <v>0.25806451612903225</v>
      </c>
      <c r="E3" s="23"/>
      <c r="F3" s="23">
        <v>2445</v>
      </c>
      <c r="G3" s="122">
        <v>18</v>
      </c>
      <c r="H3" s="14">
        <v>2011</v>
      </c>
      <c r="I3" s="17" t="s">
        <v>8</v>
      </c>
      <c r="J3" s="55">
        <v>11</v>
      </c>
      <c r="K3" s="59">
        <v>257</v>
      </c>
      <c r="L3" s="55">
        <v>357</v>
      </c>
      <c r="M3" s="55">
        <f>J3+L3-K3</f>
        <v>111</v>
      </c>
      <c r="N3" s="55">
        <f>L3-K3</f>
        <v>100</v>
      </c>
      <c r="O3" s="63">
        <f>IF(N3=0, 0, N3/L3)</f>
        <v>0.28011204481792717</v>
      </c>
      <c r="P3" s="66">
        <f>(L3-K3)/M3</f>
        <v>0.90090090090090091</v>
      </c>
    </row>
    <row r="4" spans="1:18">
      <c r="A4" s="24"/>
      <c r="B4" s="25"/>
      <c r="C4" s="25"/>
      <c r="D4" s="25"/>
      <c r="E4" s="123"/>
      <c r="F4" s="8"/>
      <c r="G4" s="8"/>
      <c r="H4" s="15"/>
      <c r="I4" s="18" t="s">
        <v>9</v>
      </c>
      <c r="J4" s="56">
        <v>78</v>
      </c>
      <c r="K4" s="60">
        <v>44</v>
      </c>
      <c r="L4" s="56">
        <v>74</v>
      </c>
      <c r="M4" s="55">
        <f>J4+L4-K4</f>
        <v>108</v>
      </c>
      <c r="N4" s="55">
        <f>L4-K4</f>
        <v>30</v>
      </c>
      <c r="O4" s="108">
        <f>IF(N4=0, 0, N4/L4)</f>
        <v>0.40540540540540543</v>
      </c>
      <c r="P4" s="67">
        <f>(L4-K4)/M4</f>
        <v>0.27777777777777779</v>
      </c>
      <c r="R4" s="5"/>
    </row>
    <row r="5" spans="1:18">
      <c r="A5" s="9"/>
      <c r="B5" s="9"/>
      <c r="C5" s="9"/>
      <c r="D5" s="9"/>
      <c r="E5" s="9"/>
      <c r="F5" s="9"/>
      <c r="G5" s="9"/>
      <c r="H5" s="15"/>
      <c r="I5" s="18" t="s">
        <v>10</v>
      </c>
      <c r="J5" s="57">
        <v>107</v>
      </c>
      <c r="K5" s="61">
        <v>44</v>
      </c>
      <c r="L5" s="57">
        <v>75</v>
      </c>
      <c r="M5" s="57">
        <f>J5+L5-K5</f>
        <v>138</v>
      </c>
      <c r="N5" s="57">
        <f>L5-K5</f>
        <v>31</v>
      </c>
      <c r="O5" s="64">
        <f>IF(N5=0, 0, N5/L5)</f>
        <v>0.41333333333333333</v>
      </c>
      <c r="P5" s="67">
        <f>(L5-K5)/M5</f>
        <v>0.22463768115942029</v>
      </c>
    </row>
    <row r="6" spans="1:18">
      <c r="A6" s="42" t="s">
        <v>28</v>
      </c>
      <c r="B6" s="43"/>
      <c r="C6" s="43"/>
      <c r="D6" s="43"/>
      <c r="E6" s="43"/>
      <c r="F6" s="43"/>
      <c r="G6" s="43"/>
      <c r="H6" s="106"/>
      <c r="I6" s="105"/>
      <c r="J6" s="70">
        <f>SUM(J3:J5)</f>
        <v>196</v>
      </c>
      <c r="K6" s="71">
        <f>SUM(K3:K5)</f>
        <v>345</v>
      </c>
      <c r="L6" s="109">
        <f>SUM(L3:L5)</f>
        <v>506</v>
      </c>
      <c r="M6" s="131">
        <f>J6+L6-K6</f>
        <v>357</v>
      </c>
      <c r="N6" s="111">
        <f>L6-K6</f>
        <v>161</v>
      </c>
      <c r="O6" s="72">
        <f>IF(N6=0, 0, N6/L6)</f>
        <v>0.31818181818181818</v>
      </c>
      <c r="P6" s="74">
        <f>(L6-K6)/M6</f>
        <v>0.45098039215686275</v>
      </c>
    </row>
    <row r="7" spans="1:18">
      <c r="A7" s="10"/>
      <c r="B7" s="10"/>
      <c r="C7" s="10"/>
      <c r="D7" s="10"/>
      <c r="E7" s="10"/>
      <c r="F7" s="10"/>
      <c r="G7" s="10"/>
      <c r="H7" s="103">
        <v>31</v>
      </c>
      <c r="I7" s="19" t="s">
        <v>11</v>
      </c>
      <c r="J7" s="97">
        <f>J6/H7</f>
        <v>6.32258064516129</v>
      </c>
      <c r="K7" s="98">
        <f>K6/H7</f>
        <v>11.129032258064516</v>
      </c>
      <c r="L7" s="129">
        <f>L6/H7</f>
        <v>16.322580645161292</v>
      </c>
      <c r="M7" s="99">
        <f>M6/H7</f>
        <v>11.516129032258064</v>
      </c>
      <c r="N7" s="99">
        <f>N6/H7</f>
        <v>5.193548387096774</v>
      </c>
      <c r="O7" s="72"/>
      <c r="P7" s="75"/>
    </row>
    <row r="8" spans="1:18" ht="45">
      <c r="A8" s="20" t="s">
        <v>0</v>
      </c>
      <c r="B8" s="12" t="s">
        <v>1</v>
      </c>
      <c r="C8" s="12" t="s">
        <v>3</v>
      </c>
      <c r="D8" s="12" t="s">
        <v>7</v>
      </c>
      <c r="E8" s="12" t="s">
        <v>19</v>
      </c>
      <c r="F8" s="52" t="s">
        <v>2</v>
      </c>
      <c r="G8" s="50" t="s">
        <v>3</v>
      </c>
      <c r="H8" s="51" t="s">
        <v>30</v>
      </c>
      <c r="I8" s="107" t="s">
        <v>12</v>
      </c>
      <c r="J8" s="76" t="s">
        <v>20</v>
      </c>
      <c r="K8" s="77" t="s">
        <v>21</v>
      </c>
      <c r="L8" s="76" t="s">
        <v>15</v>
      </c>
      <c r="M8" s="76" t="s">
        <v>4</v>
      </c>
      <c r="N8" s="78" t="s">
        <v>5</v>
      </c>
      <c r="O8" s="77" t="s">
        <v>6</v>
      </c>
      <c r="P8" s="79" t="s">
        <v>13</v>
      </c>
    </row>
    <row r="9" spans="1:18">
      <c r="A9" s="35">
        <v>40724</v>
      </c>
      <c r="B9" s="21">
        <v>39416</v>
      </c>
      <c r="C9" s="2">
        <f>SUM(B9-B3)</f>
        <v>7</v>
      </c>
      <c r="D9" s="36">
        <f>SUM(C9/H13)</f>
        <v>0.23333333333333334</v>
      </c>
      <c r="E9" s="22"/>
      <c r="F9" s="22">
        <v>2461</v>
      </c>
      <c r="G9" s="94">
        <f>SUM(F9-F3)</f>
        <v>16</v>
      </c>
      <c r="H9" s="16">
        <v>2011</v>
      </c>
      <c r="I9" s="107" t="s">
        <v>8</v>
      </c>
      <c r="J9" s="55">
        <v>15</v>
      </c>
      <c r="K9" s="82">
        <v>183</v>
      </c>
      <c r="L9" s="55">
        <v>284</v>
      </c>
      <c r="M9" s="55">
        <f>J9+L9-K9</f>
        <v>116</v>
      </c>
      <c r="N9" s="55">
        <f>L9-K9</f>
        <v>101</v>
      </c>
      <c r="O9" s="83">
        <f>IF(N9=0, 0, N9/L9)</f>
        <v>0.35563380281690143</v>
      </c>
      <c r="P9" s="84">
        <f>(L9-K9)/M9</f>
        <v>0.87068965517241381</v>
      </c>
    </row>
    <row r="10" spans="1:18">
      <c r="A10" s="24"/>
      <c r="B10" s="25"/>
      <c r="C10" s="25"/>
      <c r="D10" s="25"/>
      <c r="E10" s="113"/>
      <c r="F10" s="11"/>
      <c r="G10" s="11"/>
      <c r="H10" s="15"/>
      <c r="I10" s="107" t="s">
        <v>9</v>
      </c>
      <c r="J10" s="80">
        <v>77</v>
      </c>
      <c r="K10" s="81">
        <v>33</v>
      </c>
      <c r="L10" s="80">
        <v>64</v>
      </c>
      <c r="M10" s="55">
        <f>J10+L10-K10</f>
        <v>108</v>
      </c>
      <c r="N10" s="55">
        <f>L10-K10</f>
        <v>31</v>
      </c>
      <c r="O10" s="108">
        <f>IF(N10=0, 0, N10/L10)</f>
        <v>0.484375</v>
      </c>
      <c r="P10" s="67">
        <f>(L10-K10)/M10</f>
        <v>0.28703703703703703</v>
      </c>
    </row>
    <row r="11" spans="1:18">
      <c r="A11" s="11"/>
      <c r="B11" s="11"/>
      <c r="C11" s="11"/>
      <c r="D11" s="11"/>
      <c r="E11" s="11"/>
      <c r="F11" s="11"/>
      <c r="G11" s="11"/>
      <c r="H11" s="15"/>
      <c r="I11" s="18" t="s">
        <v>10</v>
      </c>
      <c r="J11" s="57">
        <v>104</v>
      </c>
      <c r="K11" s="61">
        <v>45</v>
      </c>
      <c r="L11" s="57">
        <v>80</v>
      </c>
      <c r="M11" s="57">
        <f>J11+L11-K11</f>
        <v>139</v>
      </c>
      <c r="N11" s="57">
        <f>L11-K11</f>
        <v>35</v>
      </c>
      <c r="O11" s="64">
        <f>IF(N11=0, 0, N11/L11)</f>
        <v>0.4375</v>
      </c>
      <c r="P11" s="67">
        <f>(L11-K11)/M11</f>
        <v>0.25179856115107913</v>
      </c>
    </row>
    <row r="12" spans="1:18">
      <c r="A12" s="42" t="s">
        <v>28</v>
      </c>
      <c r="B12" s="43"/>
      <c r="C12" s="43"/>
      <c r="D12" s="43"/>
      <c r="E12" s="43"/>
      <c r="F12" s="43"/>
      <c r="G12" s="43"/>
      <c r="H12" s="104"/>
      <c r="I12" s="105"/>
      <c r="J12" s="70">
        <f>SUM(J9:J11)</f>
        <v>196</v>
      </c>
      <c r="K12" s="71">
        <f>SUM(K9:K11)</f>
        <v>261</v>
      </c>
      <c r="L12" s="109">
        <f>SUM(L9:L11)</f>
        <v>428</v>
      </c>
      <c r="M12" s="131">
        <f>J12+L12-K12</f>
        <v>363</v>
      </c>
      <c r="N12" s="111">
        <f>L12-K12</f>
        <v>167</v>
      </c>
      <c r="O12" s="72">
        <f>IF(N12=0, 0, N12/L12)</f>
        <v>0.39018691588785048</v>
      </c>
      <c r="P12" s="74">
        <f>(L12-K12)/M12</f>
        <v>0.46005509641873277</v>
      </c>
    </row>
    <row r="13" spans="1:18">
      <c r="A13" s="11"/>
      <c r="B13" s="11"/>
      <c r="C13" s="11"/>
      <c r="D13" s="11"/>
      <c r="E13" s="11"/>
      <c r="F13" s="11"/>
      <c r="G13" s="11"/>
      <c r="H13" s="103">
        <v>30</v>
      </c>
      <c r="I13" s="19" t="s">
        <v>11</v>
      </c>
      <c r="J13" s="100">
        <f>J12/H13</f>
        <v>6.5333333333333332</v>
      </c>
      <c r="K13" s="101">
        <f>K12/H13</f>
        <v>8.6999999999999993</v>
      </c>
      <c r="L13" s="128">
        <f>L12/H13</f>
        <v>14.266666666666667</v>
      </c>
      <c r="M13" s="102">
        <f>M12/H13</f>
        <v>12.1</v>
      </c>
      <c r="N13" s="102">
        <f>N12/H13</f>
        <v>5.5666666666666664</v>
      </c>
      <c r="O13" s="65"/>
      <c r="P13" s="91"/>
    </row>
    <row r="14" spans="1:18" ht="45">
      <c r="A14" s="20" t="s">
        <v>0</v>
      </c>
      <c r="B14" s="12" t="s">
        <v>1</v>
      </c>
      <c r="C14" s="12" t="s">
        <v>3</v>
      </c>
      <c r="D14" s="12" t="s">
        <v>7</v>
      </c>
      <c r="E14" s="12" t="s">
        <v>19</v>
      </c>
      <c r="F14" s="53" t="s">
        <v>2</v>
      </c>
      <c r="G14" s="50" t="s">
        <v>3</v>
      </c>
      <c r="H14" s="92" t="s">
        <v>31</v>
      </c>
      <c r="I14" s="107" t="s">
        <v>12</v>
      </c>
      <c r="J14" s="76" t="s">
        <v>20</v>
      </c>
      <c r="K14" s="77" t="s">
        <v>21</v>
      </c>
      <c r="L14" s="76" t="s">
        <v>15</v>
      </c>
      <c r="M14" s="76" t="s">
        <v>4</v>
      </c>
      <c r="N14" s="78" t="s">
        <v>5</v>
      </c>
      <c r="O14" s="77" t="s">
        <v>6</v>
      </c>
      <c r="P14" s="79" t="s">
        <v>13</v>
      </c>
    </row>
    <row r="15" spans="1:18">
      <c r="A15" s="37">
        <v>40755</v>
      </c>
      <c r="B15" s="38">
        <v>39420</v>
      </c>
      <c r="C15" s="95">
        <v>4</v>
      </c>
      <c r="D15" s="39">
        <v>0.1</v>
      </c>
      <c r="E15" s="3"/>
      <c r="F15" s="3">
        <v>2477</v>
      </c>
      <c r="G15" s="94">
        <v>16</v>
      </c>
      <c r="H15" s="16">
        <v>2011</v>
      </c>
      <c r="I15" s="107" t="s">
        <v>8</v>
      </c>
      <c r="J15" s="56">
        <v>10</v>
      </c>
      <c r="K15" s="60">
        <v>221</v>
      </c>
      <c r="L15" s="56">
        <v>314</v>
      </c>
      <c r="M15" s="55">
        <f>J15+L15-K15</f>
        <v>103</v>
      </c>
      <c r="N15" s="55">
        <f>L15-K15</f>
        <v>93</v>
      </c>
      <c r="O15" s="108">
        <f>IF(N15=0, 0, N15/L15)</f>
        <v>0.29617834394904458</v>
      </c>
      <c r="P15" s="68">
        <f>(L15-K15)/M15</f>
        <v>0.90291262135922334</v>
      </c>
    </row>
    <row r="16" spans="1:18">
      <c r="A16" s="24"/>
      <c r="B16" s="26"/>
      <c r="C16" s="26"/>
      <c r="D16" s="26"/>
      <c r="E16" s="96"/>
      <c r="H16" s="15"/>
      <c r="I16" s="107" t="s">
        <v>9</v>
      </c>
      <c r="J16" s="58">
        <v>64</v>
      </c>
      <c r="K16" s="62">
        <v>50</v>
      </c>
      <c r="L16" s="58">
        <v>84</v>
      </c>
      <c r="M16" s="55">
        <f>J16+L16-K16</f>
        <v>98</v>
      </c>
      <c r="N16" s="55">
        <f>L16-K16</f>
        <v>34</v>
      </c>
      <c r="O16" s="108">
        <f>IF(N16=0, 0, N16/L16)</f>
        <v>0.40476190476190477</v>
      </c>
      <c r="P16" s="69">
        <f>(L16-K16)/M16</f>
        <v>0.34693877551020408</v>
      </c>
    </row>
    <row r="17" spans="1:16">
      <c r="H17" s="15"/>
      <c r="I17" s="18" t="s">
        <v>10</v>
      </c>
      <c r="J17" s="57">
        <v>106</v>
      </c>
      <c r="K17" s="61">
        <v>46</v>
      </c>
      <c r="L17" s="57">
        <v>72</v>
      </c>
      <c r="M17" s="57">
        <f>J17+L17-K17</f>
        <v>132</v>
      </c>
      <c r="N17" s="57">
        <f>L17-K17</f>
        <v>26</v>
      </c>
      <c r="O17" s="64">
        <f>IF(N17=0, 0, N17/L17)</f>
        <v>0.3611111111111111</v>
      </c>
      <c r="P17" s="67">
        <f>(L17-K17)/M17</f>
        <v>0.19696969696969696</v>
      </c>
    </row>
    <row r="18" spans="1:16">
      <c r="A18" s="42" t="s">
        <v>28</v>
      </c>
      <c r="B18" s="44"/>
      <c r="C18" s="44"/>
      <c r="D18" s="44"/>
      <c r="E18" s="44"/>
      <c r="F18" s="44"/>
      <c r="G18" s="44"/>
      <c r="H18" s="106"/>
      <c r="I18" s="105"/>
      <c r="J18" s="85">
        <f>SUM(J15:J17)</f>
        <v>180</v>
      </c>
      <c r="K18" s="86">
        <f>SUM(K15:K17)</f>
        <v>317</v>
      </c>
      <c r="L18" s="110">
        <f>SUM(L15:L17)</f>
        <v>470</v>
      </c>
      <c r="M18" s="132">
        <f>J18+L18-K18</f>
        <v>333</v>
      </c>
      <c r="N18" s="112">
        <f>L18-K18</f>
        <v>153</v>
      </c>
      <c r="O18" s="87">
        <f>IF(N18=0, 0, N18/L18)</f>
        <v>0.32553191489361705</v>
      </c>
      <c r="P18" s="88">
        <f>(L18-K18)/M18</f>
        <v>0.45945945945945948</v>
      </c>
    </row>
    <row r="19" spans="1:16">
      <c r="H19" s="103">
        <v>31</v>
      </c>
      <c r="I19" s="19" t="s">
        <v>11</v>
      </c>
      <c r="J19" s="97">
        <f>J18/H19</f>
        <v>5.806451612903226</v>
      </c>
      <c r="K19" s="98">
        <f>K18/H19</f>
        <v>10.225806451612904</v>
      </c>
      <c r="L19" s="127">
        <f>L18/H19</f>
        <v>15.161290322580646</v>
      </c>
      <c r="M19" s="99">
        <f>M18/H19</f>
        <v>10.741935483870968</v>
      </c>
      <c r="N19" s="99">
        <f>N18/H19</f>
        <v>4.935483870967742</v>
      </c>
      <c r="O19" s="72"/>
      <c r="P19" s="73"/>
    </row>
    <row r="20" spans="1:16" ht="45">
      <c r="A20" s="20" t="s">
        <v>0</v>
      </c>
      <c r="B20" s="12" t="s">
        <v>1</v>
      </c>
      <c r="C20" s="12" t="s">
        <v>3</v>
      </c>
      <c r="D20" s="12" t="s">
        <v>7</v>
      </c>
      <c r="E20" s="12" t="s">
        <v>19</v>
      </c>
      <c r="F20" s="53" t="s">
        <v>2</v>
      </c>
      <c r="G20" s="54" t="s">
        <v>3</v>
      </c>
      <c r="H20" s="92" t="s">
        <v>32</v>
      </c>
      <c r="I20" s="107" t="s">
        <v>12</v>
      </c>
      <c r="J20" s="76" t="s">
        <v>20</v>
      </c>
      <c r="K20" s="77" t="s">
        <v>21</v>
      </c>
      <c r="L20" s="76" t="s">
        <v>15</v>
      </c>
      <c r="M20" s="76" t="s">
        <v>4</v>
      </c>
      <c r="N20" s="78" t="s">
        <v>5</v>
      </c>
      <c r="O20" s="77" t="s">
        <v>6</v>
      </c>
      <c r="P20" s="79" t="s">
        <v>13</v>
      </c>
    </row>
    <row r="21" spans="1:16">
      <c r="A21" s="35">
        <v>40786</v>
      </c>
      <c r="B21" s="38">
        <v>39430</v>
      </c>
      <c r="C21" s="95">
        <v>10</v>
      </c>
      <c r="D21" s="39">
        <v>0.32</v>
      </c>
      <c r="E21" s="22"/>
      <c r="F21" s="3">
        <v>2497</v>
      </c>
      <c r="G21" s="94">
        <v>20</v>
      </c>
      <c r="H21" s="16">
        <v>2011</v>
      </c>
      <c r="I21" s="107" t="s">
        <v>8</v>
      </c>
      <c r="J21" s="56">
        <v>17</v>
      </c>
      <c r="K21" s="60">
        <v>234</v>
      </c>
      <c r="L21" s="56">
        <v>351</v>
      </c>
      <c r="M21" s="55">
        <f>J21+L21-K21</f>
        <v>134</v>
      </c>
      <c r="N21" s="55">
        <f>L21-K21</f>
        <v>117</v>
      </c>
      <c r="O21" s="108">
        <f>IF(N21=0, 0, N21/L21)</f>
        <v>0.33333333333333331</v>
      </c>
      <c r="P21" s="89">
        <f>(L21-K21)/M21</f>
        <v>0.87313432835820892</v>
      </c>
    </row>
    <row r="22" spans="1:16">
      <c r="A22" s="24"/>
      <c r="B22" s="26"/>
      <c r="C22" s="26"/>
      <c r="D22" s="26"/>
      <c r="E22" s="96"/>
      <c r="H22" s="15"/>
      <c r="I22" s="107" t="s">
        <v>9</v>
      </c>
      <c r="J22" s="58">
        <v>76</v>
      </c>
      <c r="K22" s="62">
        <v>38</v>
      </c>
      <c r="L22" s="58">
        <v>64</v>
      </c>
      <c r="M22" s="55">
        <f>J22+L22-K22</f>
        <v>102</v>
      </c>
      <c r="N22" s="55">
        <f>L22-K22</f>
        <v>26</v>
      </c>
      <c r="O22" s="108">
        <f>IF(N22=0, 0, N22/L22)</f>
        <v>0.40625</v>
      </c>
      <c r="P22" s="90">
        <f>(L22-K22)/M22</f>
        <v>0.25490196078431371</v>
      </c>
    </row>
    <row r="23" spans="1:16">
      <c r="H23" s="15"/>
      <c r="I23" s="18" t="s">
        <v>10</v>
      </c>
      <c r="J23" s="57">
        <v>136</v>
      </c>
      <c r="K23" s="61">
        <v>42</v>
      </c>
      <c r="L23" s="57">
        <v>72</v>
      </c>
      <c r="M23" s="57">
        <f>J23+L23-K23</f>
        <v>166</v>
      </c>
      <c r="N23" s="57">
        <f>L23-K23</f>
        <v>30</v>
      </c>
      <c r="O23" s="64">
        <f>IF(N23=0, 0, N23/L23)</f>
        <v>0.41666666666666669</v>
      </c>
      <c r="P23" s="90">
        <f>(L23-K23)/M23</f>
        <v>0.18072289156626506</v>
      </c>
    </row>
    <row r="24" spans="1:16">
      <c r="A24" s="42" t="s">
        <v>28</v>
      </c>
      <c r="B24" s="44"/>
      <c r="C24" s="44"/>
      <c r="D24" s="44"/>
      <c r="E24" s="44"/>
      <c r="F24" s="44"/>
      <c r="G24" s="44"/>
      <c r="H24" s="106"/>
      <c r="I24" s="105"/>
      <c r="J24" s="70">
        <f>SUM(J21:J23)</f>
        <v>229</v>
      </c>
      <c r="K24" s="71">
        <f>SUM(K21:K23)</f>
        <v>314</v>
      </c>
      <c r="L24" s="109">
        <f>SUM(L21:L23)</f>
        <v>487</v>
      </c>
      <c r="M24" s="131">
        <f>J24+L24-K24</f>
        <v>402</v>
      </c>
      <c r="N24" s="111">
        <f>L24-K24</f>
        <v>173</v>
      </c>
      <c r="O24" s="72">
        <f>IF(N24=0, 0, N24/L24)</f>
        <v>0.35523613963039014</v>
      </c>
      <c r="P24" s="74">
        <f>(L24-K24)/M24</f>
        <v>0.43034825870646765</v>
      </c>
    </row>
    <row r="25" spans="1:16">
      <c r="H25" s="103">
        <v>31</v>
      </c>
      <c r="I25" s="19" t="s">
        <v>11</v>
      </c>
      <c r="J25" s="100">
        <f>J24/H25</f>
        <v>7.387096774193548</v>
      </c>
      <c r="K25" s="101">
        <f>K24/H25</f>
        <v>10.129032258064516</v>
      </c>
      <c r="L25" s="128">
        <f>L24/H25</f>
        <v>15.709677419354838</v>
      </c>
      <c r="M25" s="102">
        <f>M24/H25</f>
        <v>12.96774193548387</v>
      </c>
      <c r="N25" s="102">
        <f>N24/H25</f>
        <v>5.580645161290323</v>
      </c>
      <c r="O25" s="65"/>
      <c r="P25" s="91"/>
    </row>
    <row r="26" spans="1:16">
      <c r="H26" s="1"/>
      <c r="I26" s="1"/>
      <c r="J26" s="6"/>
      <c r="K26" s="6"/>
      <c r="L26" s="6"/>
      <c r="M26" s="6"/>
      <c r="N26" s="6"/>
      <c r="O26" s="6"/>
      <c r="P26" s="6"/>
    </row>
    <row r="27" spans="1:16">
      <c r="E27" s="30" t="s">
        <v>24</v>
      </c>
      <c r="F27" s="29"/>
      <c r="G27" s="28"/>
      <c r="H27" s="29"/>
      <c r="I27" s="28"/>
      <c r="J27" s="28"/>
      <c r="K27" s="1"/>
      <c r="L27" s="1"/>
      <c r="M27" s="1"/>
      <c r="N27" s="1"/>
      <c r="O27" s="1"/>
      <c r="P27" s="1"/>
    </row>
    <row r="28" spans="1:16">
      <c r="E28" t="s">
        <v>25</v>
      </c>
      <c r="G28" s="30"/>
      <c r="H28" s="29"/>
      <c r="I28" s="27"/>
      <c r="J28" s="27"/>
      <c r="K28" s="27"/>
      <c r="L28" s="27"/>
      <c r="M28" s="28"/>
      <c r="N28" s="1"/>
      <c r="O28" s="1"/>
      <c r="P28" s="1"/>
    </row>
    <row r="29" spans="1:16">
      <c r="E29" s="30" t="s">
        <v>26</v>
      </c>
      <c r="G29" s="30"/>
      <c r="H29" s="29"/>
      <c r="I29" s="27"/>
      <c r="J29" s="27"/>
      <c r="K29" s="27"/>
      <c r="L29" s="27"/>
      <c r="M29" s="27"/>
      <c r="N29" s="1"/>
      <c r="O29" s="1"/>
      <c r="P29" s="1"/>
    </row>
    <row r="30" spans="1:16">
      <c r="D30" s="30"/>
      <c r="E30" s="30" t="s">
        <v>23</v>
      </c>
      <c r="G30" s="30"/>
      <c r="H30" s="27"/>
      <c r="I30" s="27"/>
      <c r="J30" s="27"/>
      <c r="K30" s="1"/>
      <c r="L30" s="31"/>
      <c r="M30" s="31"/>
      <c r="N30" s="1"/>
      <c r="O30" s="1"/>
      <c r="P30" s="1"/>
    </row>
    <row r="31" spans="1:16">
      <c r="D31" s="30"/>
      <c r="E31" s="30" t="s">
        <v>22</v>
      </c>
      <c r="F31" s="30"/>
      <c r="G31" s="30"/>
      <c r="H31" s="27"/>
      <c r="I31" s="31"/>
      <c r="J31" s="31"/>
      <c r="K31" s="31"/>
      <c r="L31" s="31"/>
      <c r="M31" s="31"/>
      <c r="N31" s="31"/>
      <c r="O31" s="31"/>
      <c r="P31" s="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set_dic_2010</vt:lpstr>
      <vt:lpstr>gen_apr_2011 </vt:lpstr>
      <vt:lpstr>mag_ago_2011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cp:lastPrinted>2010-12-31T19:02:33Z</cp:lastPrinted>
  <dcterms:created xsi:type="dcterms:W3CDTF">2006-06-02T16:00:58Z</dcterms:created>
  <dcterms:modified xsi:type="dcterms:W3CDTF">2011-08-31T18:36:42Z</dcterms:modified>
</cp:coreProperties>
</file>